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hares\Департамент финансов\Бюджетное управление\БЮДЖЕТНЫЙ\ПРОЕКТЫ БЮДЖЕТА\ПРОЕКТ БЮДЖЕТА на 2025-2027 годы\ИНФОРМАЦИЯ для Пояснительной\"/>
    </mc:Choice>
  </mc:AlternateContent>
  <bookViews>
    <workbookView xWindow="0" yWindow="660" windowWidth="17490" windowHeight="10350"/>
  </bookViews>
  <sheets>
    <sheet name="Лист1" sheetId="1" r:id="rId1"/>
    <sheet name="Лист2" sheetId="2" r:id="rId2"/>
  </sheets>
  <externalReferences>
    <externalReference r:id="rId3"/>
  </externalReferences>
  <definedNames>
    <definedName name="Z_2FBC0186_8583_48C6_AD53_E9199C2FDCE5_.wvu.Rows" localSheetId="0" hidden="1">Лист1!$6:$77</definedName>
    <definedName name="Z_7EF58D2F_4756_4E64_8ED7_B6D6E30112C5_.wvu.Cols" localSheetId="0" hidden="1">Лист1!$I:$J</definedName>
    <definedName name="Z_7EF58D2F_4756_4E64_8ED7_B6D6E30112C5_.wvu.PrintArea" localSheetId="0" hidden="1">Лист1!$A$1:$H$220</definedName>
    <definedName name="Z_90F1364F_6AD4_4FD7_BFD6_5C2F8C106B69_.wvu.PrintArea" localSheetId="0" hidden="1">Лист1!$A$1:$H$220</definedName>
    <definedName name="Z_A1F4CD42_1E4C_448E_B98D_E96B15A74769_.wvu.PrintTitles" localSheetId="0" hidden="1">Лист1!$3:$5</definedName>
    <definedName name="Z_AA497047_B71D_442B_8EF8_33F9E9CF7E2D_.wvu.PrintTitles" localSheetId="0" hidden="1">Лист1!$3:$5</definedName>
    <definedName name="Z_BEE929D0_225D_4963_BBB1_DEFA3C091CCB_.wvu.PrintTitles" localSheetId="0" hidden="1">Лист1!$3:$5</definedName>
    <definedName name="Z_CBF1167B_91A1_41BD_B364_C16FFC0F272E_.wvu.PrintTitles" localSheetId="0" hidden="1">Лист1!$3:$5</definedName>
    <definedName name="Z_E185416D_F314_4B2F_BDA1_1EAD1FD8DAD1_.wvu.PrintArea" localSheetId="0" hidden="1">Лист1!$A$1:$H$228</definedName>
    <definedName name="Z_E185416D_F314_4B2F_BDA1_1EAD1FD8DAD1_.wvu.PrintTitles" localSheetId="0" hidden="1">Лист1!$3:$5</definedName>
    <definedName name="Z_ED5C4007_7FF3_4E55_A1B0_ABC7736F6EB6_.wvu.PrintTitles" localSheetId="0" hidden="1">Лист1!$3:$5</definedName>
    <definedName name="_xlnm.Print_Titles" localSheetId="0">Лист1!$3:$5</definedName>
  </definedNames>
  <calcPr calcId="162913" iterate="1"/>
  <customWorkbookViews>
    <customWorkbookView name="Кадырова Виктория Олеговна - Личное представление" guid="{CBF1167B-91A1-41BD-B364-C16FFC0F272E}" mergeInterval="0" personalView="1" maximized="1" xWindow="-8" yWindow="-8" windowWidth="1936" windowHeight="1056" activeSheetId="1"/>
    <customWorkbookView name="Зенина Анна Эдуардовна - Личное представление" guid="{E185416D-F314-4B2F-BDA1-1EAD1FD8DAD1}" mergeInterval="0" personalView="1" maximized="1" windowWidth="1916" windowHeight="796" activeSheetId="1"/>
    <customWorkbookView name="Белова Татьяна Владимировна - Личное представление" guid="{BEE929D0-225D-4963-BBB1-DEFA3C091CCB}" mergeInterval="0" personalView="1" maximized="1" xWindow="-9" yWindow="-9" windowWidth="1938" windowHeight="1050" activeSheetId="1"/>
    <customWorkbookView name="Бессмертных Людмила Александровна - Личное представление" guid="{AA497047-B71D-442B-8EF8-33F9E9CF7E2D}" mergeInterval="0" personalView="1" maximized="1" windowWidth="1916" windowHeight="815" activeSheetId="1"/>
    <customWorkbookView name="Михайлишина Оксана Николаевна - Личное представление" guid="{7EF58D2F-4756-4E64-8ED7-B6D6E30112C5}" mergeInterval="0" personalView="1" maximized="1" xWindow="-8" yWindow="-8" windowWidth="1936" windowHeight="1056" activeSheetId="1"/>
    <customWorkbookView name="Верба Аксана Николаевна - Личное представление" guid="{A80D291C-B345-483A-BA61-205E166689B7}" mergeInterval="0" personalView="1" maximized="1" windowWidth="1626" windowHeight="728" activeSheetId="1" showComments="commIndAndComment"/>
    <customWorkbookView name="Грицканюк Диана Александровна - Личное представление" guid="{90F1364F-6AD4-4FD7-BFD6-5C2F8C106B69}" mergeInterval="0" personalView="1" maximized="1" xWindow="-8" yWindow="-8" windowWidth="1936" windowHeight="1056" activeSheetId="1"/>
    <customWorkbookView name="Карелина Наталья Игоревна - Личное представление" guid="{A71CD442-7900-4CBE-88E7-60C76B103315}" mergeInterval="0" personalView="1" maximized="1" xWindow="-8" yWindow="-8" windowWidth="1936" windowHeight="1056" activeSheetId="1"/>
    <customWorkbookView name="Кирилюк Елена Викторовна - Личное представление" guid="{8B16A327-D51C-43C0-8E2C-38700AB95B1D}" mergeInterval="0" personalView="1" maximized="1" windowWidth="1916" windowHeight="855" activeSheetId="1"/>
    <customWorkbookView name="Кожапенко Ольга Александровна - Личное представление" guid="{FCEB4BE9-C78E-420A-84A7-4D4AABBBB2F2}" mergeInterval="0" personalView="1" xWindow="289" yWindow="55" windowWidth="1248" windowHeight="943" activeSheetId="1"/>
    <customWorkbookView name="Алексанина Виктория Олеговна - Личное представление" guid="{2AEDCD1F-9978-43C4-AC5C-8523CD40656F}" mergeInterval="0" personalView="1" maximized="1" xWindow="-8" yWindow="-8" windowWidth="1936" windowHeight="1056" activeSheetId="1"/>
    <customWorkbookView name="Гудкова Ирина Витальевна - Личное представление" guid="{91BC3F8A-D2C1-4A35-B324-03FED00342BF}" mergeInterval="0" personalView="1" maximized="1" xWindow="-8" yWindow="-8" windowWidth="1936" windowHeight="1056" activeSheetId="1"/>
    <customWorkbookView name="Мурашко Ирина Николаевна - Личное представление" guid="{650C18CE-01F0-410A-BD02-F8DEBB1D0BB7}" mergeInterval="0" personalView="1" maximized="1" xWindow="-9" yWindow="-9" windowWidth="1938" windowHeight="1050" activeSheetId="1"/>
    <customWorkbookView name="Куленко Марина  Николаевна - Личное представление" guid="{E6198294-5FB1-4D85-978B-AF60563417A0}" mergeInterval="0" personalView="1" maximized="1" windowWidth="1262" windowHeight="698" activeSheetId="1"/>
    <customWorkbookView name="Клименко Ольга Александровна - Личное представление" guid="{55F6AF7C-2D90-4DA2-B957-203292E1D0CF}" mergeInterval="0" personalView="1" maximized="1" xWindow="-8" yWindow="-8" windowWidth="1936" windowHeight="1056" activeSheetId="1"/>
    <customWorkbookView name="Шмидт Татьяна Николаевна - Личное представление" guid="{2FBC0186-8583-48C6-AD53-E9199C2FDCE5}" mergeInterval="0" personalView="1" maximized="1" xWindow="-8" yWindow="-8" windowWidth="1936" windowHeight="1056" activeSheetId="1"/>
    <customWorkbookView name="Петровская Анна Игоревна - Личное представление" guid="{7022A64F-5246-4DD2-9FCA-4F39C108AA0D}" mergeInterval="0" personalView="1" maximized="1" xWindow="-8" yWindow="-8" windowWidth="1936" windowHeight="1056" activeSheetId="1"/>
    <customWorkbookView name="Решетникова Ирина Александровна - Личное представление" guid="{22246A94-D6B5-4F1A-815D-BB7E37D6826C}" mergeInterval="0" personalView="1" maximized="1" xWindow="-8" yWindow="-8" windowWidth="1936" windowHeight="1056" activeSheetId="1"/>
    <customWorkbookView name="Сигильетова Анна Ивановна - Личное представление" guid="{ED5C4007-7FF3-4E55-A1B0-ABC7736F6EB6}" mergeInterval="0" personalView="1" maximized="1" xWindow="-8" yWindow="-8" windowWidth="1936" windowHeight="1056" activeSheetId="1"/>
    <customWorkbookView name="Жукова Евгения Александровна - Личное представление" guid="{A1F4CD42-1E4C-448E-B98D-E96B15A74769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E122" i="1" l="1"/>
  <c r="G112" i="1" l="1"/>
  <c r="H112" i="1"/>
  <c r="E112" i="1"/>
  <c r="E83" i="1" s="1"/>
  <c r="F122" i="1" l="1"/>
  <c r="F120" i="1"/>
  <c r="F118" i="1"/>
  <c r="F116" i="1"/>
  <c r="F112" i="1" s="1"/>
  <c r="H105" i="1"/>
  <c r="G105" i="1"/>
  <c r="E95" i="1"/>
  <c r="E93" i="1"/>
  <c r="F91" i="1"/>
  <c r="E91" i="1"/>
  <c r="H87" i="1"/>
  <c r="F85" i="1"/>
  <c r="H85" i="1"/>
  <c r="G85" i="1"/>
  <c r="E85" i="1"/>
  <c r="F83" i="1" l="1"/>
  <c r="D85" i="1" l="1"/>
  <c r="H8" i="1" l="1"/>
  <c r="G8" i="1"/>
  <c r="F8" i="1"/>
  <c r="E8" i="1"/>
  <c r="D8" i="1"/>
  <c r="H128" i="1" l="1"/>
  <c r="G128" i="1"/>
  <c r="F128" i="1"/>
  <c r="E128" i="1"/>
  <c r="D128" i="1"/>
  <c r="D194" i="1" l="1"/>
  <c r="E194" i="1"/>
  <c r="F194" i="1"/>
  <c r="G194" i="1"/>
  <c r="H194" i="1"/>
  <c r="D13" i="1" l="1"/>
  <c r="E13" i="1" l="1"/>
  <c r="H13" i="1"/>
  <c r="G13" i="1"/>
  <c r="F13" i="1"/>
  <c r="E41" i="1" l="1"/>
  <c r="F41" i="1"/>
  <c r="G41" i="1"/>
  <c r="H41" i="1"/>
  <c r="D41" i="1"/>
  <c r="H9" i="1" l="1"/>
  <c r="G9" i="1"/>
  <c r="F9" i="1"/>
  <c r="E9" i="1"/>
  <c r="D9" i="1"/>
  <c r="D7" i="1" l="1"/>
  <c r="D126" i="1" l="1"/>
  <c r="D112" i="1" l="1"/>
  <c r="D83" i="1" s="1"/>
  <c r="D39" i="1" l="1"/>
  <c r="H126" i="1" l="1"/>
  <c r="G126" i="1"/>
  <c r="F126" i="1"/>
  <c r="E126" i="1"/>
  <c r="H83" i="1" l="1"/>
  <c r="G83" i="1"/>
  <c r="E7" i="1" l="1"/>
  <c r="F7" i="1"/>
  <c r="E39" i="1" l="1"/>
  <c r="H39" i="1" l="1"/>
  <c r="G39" i="1"/>
  <c r="F39" i="1"/>
  <c r="G7" i="1" l="1"/>
  <c r="H7" i="1"/>
</calcChain>
</file>

<file path=xl/sharedStrings.xml><?xml version="1.0" encoding="utf-8"?>
<sst xmlns="http://schemas.openxmlformats.org/spreadsheetml/2006/main" count="336" uniqueCount="151">
  <si>
    <t>№ п/п</t>
  </si>
  <si>
    <t>Наименование показателя, единицы измерения</t>
  </si>
  <si>
    <t>Проект</t>
  </si>
  <si>
    <t>тыс. рублей</t>
  </si>
  <si>
    <t>Наименование муниципальной услуги/работы</t>
  </si>
  <si>
    <t>Всего объем субсидий на финансовое обеспечение выполнения муниципальных заданий, тыс. рублей</t>
  </si>
  <si>
    <t>Муниципальные работы:</t>
  </si>
  <si>
    <t>Департамент жилищно-коммунального хозяйства администрации города Нижневартовска</t>
  </si>
  <si>
    <t>Департамент образования администрации города Нижневартовска</t>
  </si>
  <si>
    <t>Департамент по социальной политике администрации города Нижневартовска</t>
  </si>
  <si>
    <t>Муниципальные услуги: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</si>
  <si>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</si>
  <si>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</si>
  <si>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</si>
  <si>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</si>
  <si>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общеразвивающих программ</t>
  </si>
  <si>
    <t>Психолого-медико-педагогическое обследование детей</t>
  </si>
  <si>
    <t>Методическое обеспечение образовательной деятельности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</si>
  <si>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</si>
  <si>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 xml:space="preserve">Реализация  дополнительных предпрофессиональных программ в области искусств (фортепиано) </t>
  </si>
  <si>
    <t>Реализация  дополнительных  предпрофессиональных программ в области искусств (струнные инструменты)</t>
  </si>
  <si>
    <t>Реализация  дополнительных предпрофессиональных программ в области искусств (хоровое пение)</t>
  </si>
  <si>
    <t>Реализация  дополнительных  предпрофессиональных программ в области искусств (народные инструменты)</t>
  </si>
  <si>
    <t>Реализация  дополнительных  предпрофессиональных программ в области искусств (духовые и ударные инструменты)</t>
  </si>
  <si>
    <t>Реализация  дополнительных предпрофессиональных программ в области искусств (хореографическое творчество)</t>
  </si>
  <si>
    <t>Реализация  дополнительных предпрофессиональных программ в области искусств (декоративно-прикладное творчество)</t>
  </si>
  <si>
    <t>Реализация  дополнительных предпрофессиональных программ в области искусств (искусство театра)</t>
  </si>
  <si>
    <t>Реализация  дополнительных  предпрофессиональных программ в области искусств (музыкальный фольклор)</t>
  </si>
  <si>
    <t>Организация отдыха детей и молодежи</t>
  </si>
  <si>
    <t xml:space="preserve">Организация мероприятий в сфере молодежной политики, направленных на вовлечение молодежи в инновационную предпринимательскую,добровольческую деятельность, а так же на развитие гражданской активности молодежи и формирования здорового образа жизни </t>
  </si>
  <si>
    <t>Организация досуга детей, подростков и молодежи</t>
  </si>
  <si>
    <t>человек</t>
  </si>
  <si>
    <t xml:space="preserve">единиц </t>
  </si>
  <si>
    <t>Организация деятельности клубных формирований и формирований самодеятельного народного творчества</t>
  </si>
  <si>
    <t xml:space="preserve">Формирование, учет, изучение, обеспечение физического сохранения и безопасности фондов библиотек, включая оцифровку фондов </t>
  </si>
  <si>
    <t xml:space="preserve">Библиографическая обработка документов и создание каталогов </t>
  </si>
  <si>
    <t>Формирование, учёт, изучение, обеспечение физического сохранения и безопасности музейных предметов, музейных коллекций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</si>
  <si>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</si>
  <si>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>Организация и проведение официальных спортивных мероприятий (муниципальные)</t>
  </si>
  <si>
    <t>Организация и проведение официальных физкультурных (физкультурно-оздоровительных мероприятий (муниципальные)</t>
  </si>
  <si>
    <t xml:space="preserve">Организация и обеспечение подготовки спортивного резерва </t>
  </si>
  <si>
    <t>Проведение тестирования выполнения нормативов испытаний (тестов) комплекса ГТО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</si>
  <si>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</si>
  <si>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Присмотр и уход</t>
  </si>
  <si>
    <t>Предоставление питания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</si>
  <si>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</si>
  <si>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тыс.рублей</t>
  </si>
  <si>
    <t>ед.</t>
  </si>
  <si>
    <t>км</t>
  </si>
  <si>
    <t>шт.</t>
  </si>
  <si>
    <t>количество человеко-часов (человеко-час)</t>
  </si>
  <si>
    <t>количество мероприятий                 (единица)</t>
  </si>
  <si>
    <t>количество мероприятий                    (человек)</t>
  </si>
  <si>
    <t>число воспитанников            (человек)</t>
  </si>
  <si>
    <t>число обучающихся            (человек)</t>
  </si>
  <si>
    <t>число обучающихся               (человек)</t>
  </si>
  <si>
    <t>число обучающихся             (человек)</t>
  </si>
  <si>
    <t>число человеко-часов          (человеко-час)</t>
  </si>
  <si>
    <t>число обучающихся           (человек)</t>
  </si>
  <si>
    <t>число обучающихся, их родителей (законных представителей) и педагогических работников        (человек)</t>
  </si>
  <si>
    <t>Сведения о выполнении муниципальными учреждениями муниципальных заданий на оказание муниципальных услуг (выполнение работ), а также об объёмах субсидий на финансовое обеспечение выполнения муниципальных заданий</t>
  </si>
  <si>
    <t>Администрация города Нижневартовска</t>
  </si>
  <si>
    <t>Муниципальные  работы:</t>
  </si>
  <si>
    <t>Ведение информационных ресурсов и баз данных / количество информационных ресурсов и баз данных</t>
  </si>
  <si>
    <t>Организация и проведение мониторинговых и социологических исследований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</si>
  <si>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</si>
  <si>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количество (человек)</t>
  </si>
  <si>
    <t xml:space="preserve">Организация благоустройства и озеленения (содержание объектов монументально-декоративного искусства)
</t>
  </si>
  <si>
    <t>га</t>
  </si>
  <si>
    <t>Уборка территории и аналогичная деятельность (перемещение, хранение и утилизация брошенных транспортных средств)</t>
  </si>
  <si>
    <t>Организация обслуживания берегоукрепления (содержание берегоукрепления)</t>
  </si>
  <si>
    <t>Организация благоустройства и озеленения (благоустройство объектов озеленения)</t>
  </si>
  <si>
    <t>Организация благоустройства и озеленения (содержание объектов озеленения)</t>
  </si>
  <si>
    <t>Предупреждение возникновения и распространения лесных пожаров, включая территорию ООПТ (проведение противопожарной пропаганды  и других профилактических мероприятий в целях предотвращения возникновения лесных пожаров)</t>
  </si>
  <si>
    <t xml:space="preserve">Предупреждение возникновения и распространения лесных пожаров, включая территорию ООПТ (установка и размещение стендов и других знаков и указателей, содержащих информацию о мерах пожарной безопасности в лесах)
</t>
  </si>
  <si>
    <t xml:space="preserve">Локализация и ликвидация очагов вредных организмов (очистка лесов от захламления, загрязнения и иного негативного воздействия) 
</t>
  </si>
  <si>
    <t>Предупреждение возникновения и распространения лесных пожаров, включая территорию ООПТ (уход за зонами отдыха граждан, пребывающих в лесах)</t>
  </si>
  <si>
    <t>в том числе налоги, в качестве объекта налогообложения по которым признается имущество муниципальных учреждений:</t>
  </si>
  <si>
    <t>Организация и проведение мероприятий</t>
  </si>
  <si>
    <t>Уборка территории и аналогичная деятельность (демонтаж, хранение и уничтожение рекламных конструкций, установленных и (или) эксплуатируемых с нарушением требований законодательства о рекламе на территории города Нижневартовска)</t>
  </si>
  <si>
    <t>Организация и проведение обшественно-значимых мероприятий</t>
  </si>
  <si>
    <t>2025 год</t>
  </si>
  <si>
    <t>человеко-день</t>
  </si>
  <si>
    <t>человеко-час</t>
  </si>
  <si>
    <t>Реализация  дополнительных  предпрофессиональных программ в области искусств (живопись) очная с применением сетевой</t>
  </si>
  <si>
    <t>Реализация  дополнительных  предпрофессиональных программ в области искусств (декоративно-прикладное творчество), очная с применением сетевой формы реализации</t>
  </si>
  <si>
    <t>Создание экспозиций (выставок) музеев, организация выездных выставок в стационарных условиях</t>
  </si>
  <si>
    <t>Создание экспозиций (выставок) музеев, организация выездных выставок вне стационара</t>
  </si>
  <si>
    <t>Организация и обеспечение отдыха и оздоровления детей</t>
  </si>
  <si>
    <t>кол-во путевок</t>
  </si>
  <si>
    <t>Реализация  дополнительных  предпрофессиональных программ в области искусств (живопись) очная форма</t>
  </si>
  <si>
    <t xml:space="preserve">Публичный показ музейных предметов, музейных коллекций в стационарных условиях (платно) </t>
  </si>
  <si>
    <t xml:space="preserve">Публичный показ музейных предметов, музейных коллекций вне стационара (платно) </t>
  </si>
  <si>
    <t xml:space="preserve">Публичный показ музейных предметов, музейных коллекций вне стационара (бесплатно) </t>
  </si>
  <si>
    <t xml:space="preserve">Публичный показ музейных предметов, музейных коллекций                                                   в стационарых условиях (бесплатно) </t>
  </si>
  <si>
    <t xml:space="preserve">Показ (организация показа) спектаклей  (театральных постановок) с учетом всех форм, стационар  </t>
  </si>
  <si>
    <t xml:space="preserve">Библиотечное, библиографическое и информационное обслуживание пользователей библиотеки (в стационарных условиях) </t>
  </si>
  <si>
    <t xml:space="preserve">Библиотечное, библиографическое и информационное обслуживание пользователей библиотеки (вне стационара) </t>
  </si>
  <si>
    <t xml:space="preserve">Библиотечное, библиографическое и информационное обслуживание пользователей библиотеки (удаленно через сеть Интернет)  </t>
  </si>
  <si>
    <t>Организация освещения улиц (содержание, техническое обслуживание и ликвидация аварийных ситуаций на объектах уличного освещения)</t>
  </si>
  <si>
    <t>Повышение эффективности предупреждения возникновения и распространения лесных рожаров, а также их тушения  (благоустройство зон отдыха граждан, пребывающих в лесах)</t>
  </si>
  <si>
    <t>штука (количество мероприятий)</t>
  </si>
  <si>
    <t>2026 год</t>
  </si>
  <si>
    <t>Предупреждение возникновения и распространения лесных пожаров, включая территорию ООПТ (прочистка и обновление противопожарных минерализованных полос)</t>
  </si>
  <si>
    <t>Предупреждение возникновения и распространения лесных пожаров, включая территорию ООПТ (устройство противопожарных минерализованных полос)</t>
  </si>
  <si>
    <t>число дето-дней</t>
  </si>
  <si>
    <t>Реализация дополнительных образовательных программ 
спортивной подготовки по олимпийским видам спорта</t>
  </si>
  <si>
    <t>Реализация дополнительных образовательных программ  спортивной подготовки по неолимпийским видам спорта</t>
  </si>
  <si>
    <t>Реализация дополнительных образовательных программ спортивной подготовки по адаптивным видам спорта (спорт лиц с поражением ОДА)</t>
  </si>
  <si>
    <t>Реализация дополнительных образовательных программ спортивной подготовки по адаптивным видам спорта (спорт слепых)</t>
  </si>
  <si>
    <t xml:space="preserve">Реализация дополнительных образовательных программ спортивной подготовки по адаптивным видам спорта (спорт лиц с интеллектуальными нарушениями) </t>
  </si>
  <si>
    <t>Реализация дополнительных общеразвивающих программ (дети-инвалиды)</t>
  </si>
  <si>
    <t>Проведение занятий физкультурно-спортивной направленности по месту проживания граждан</t>
  </si>
  <si>
    <t>Организация мероприятий по подготовке спортивных сборных команд</t>
  </si>
  <si>
    <t>количесво занятий</t>
  </si>
  <si>
    <t>количество привлеченных лиц (человек)</t>
  </si>
  <si>
    <t xml:space="preserve">Реализация  дополнительных  общеразвивающих  программ (адаптированная образовательная программа дети-инвалиды) </t>
  </si>
  <si>
    <t xml:space="preserve">Реализация  дополнительных  общеразвивающих  программ (адаптированная образовательная программа дети с ограниченными возможностями здоровья (ОВЗ)) </t>
  </si>
  <si>
    <t>Создание спектаклей</t>
  </si>
  <si>
    <t>Реализация дополнительных общеразвивающих программ (в рамках выполнения муниципального социального заказа)</t>
  </si>
  <si>
    <t>км.</t>
  </si>
  <si>
    <t>Создание условий для регулируемого туризма и отдыха (создание, обустройство и содержание экологических троп и туристических маршрутов)</t>
  </si>
  <si>
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  (содержание и обслуживание автомобильных дорог, ливневой канализации)</t>
  </si>
  <si>
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 (содержание и обслуживание улиц в зонах жилой застройки)</t>
  </si>
  <si>
    <t>Уборка территории и аналогичная деятельность (содержание пешеходных улиц и тротуаров)</t>
  </si>
  <si>
    <t xml:space="preserve">Уборка территории и аналогичная деятельность (санитарная очистка мест массового отдыха жителей города и мест общего пользования)
</t>
  </si>
  <si>
    <t xml:space="preserve">Отчет 
за 2023 год </t>
  </si>
  <si>
    <t>Оценка (ожидаемое исполнение)
 за 2024 год</t>
  </si>
  <si>
    <t>2027 год</t>
  </si>
  <si>
    <t>Уборка территории и аналогичная деятельность (обслуживание стационарных общественных туалетов)</t>
  </si>
  <si>
    <t>Организация ритуальных услуг и содержание мест захоронения (организация ритуальных услуг)</t>
  </si>
  <si>
    <t>Организация ритуальных услуг и содержание мест захоронения (организация и содержание мест захоронения)</t>
  </si>
  <si>
    <t>кв. м.</t>
  </si>
  <si>
    <t>пог.м.</t>
  </si>
  <si>
    <t>количество мероприятий</t>
  </si>
  <si>
    <t>Уборка территории и аналогичная деятельность (обслуживание общественных туалетов (биотуалеты))</t>
  </si>
  <si>
    <t>дето/дни</t>
  </si>
  <si>
    <t xml:space="preserve">Организация и проведение физической реабилитации для инвалида (ребенка-инвалида), людей с ОВЗ, в том числе с участием членов их семей и/или сопровождающих </t>
  </si>
  <si>
    <t>Организация и проведение официальных спортивных мероприятий (Межрегиональные)</t>
  </si>
  <si>
    <t>Реализация дополнительных общеразвивающих программ Дети за исключением детей с ограниченными возможностями здоровья (ОВЗ) и детей-инвалидов</t>
  </si>
  <si>
    <t>Реализация дополнительных образовательных программ спортивной подготовки по адаптивным видам спорта (спорт глухих)</t>
  </si>
  <si>
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 (ремонт, очистка от снега и мусора проезжей части бесхозяйных проездов)</t>
  </si>
  <si>
    <t>Реализация дополнительных общеразвивающих программ (техническая-очная направленность - Центр цифрового образования"IT-куб", "Кванториум")</t>
  </si>
  <si>
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(содержание светофорных объектов)</t>
  </si>
  <si>
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(содержание дорожных знаков)</t>
  </si>
  <si>
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(содержание ограждений)</t>
  </si>
  <si>
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(содержание искусственных неровностей)</t>
  </si>
  <si>
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(содержание и развитие, в том числе модернизация АСУДД)</t>
  </si>
  <si>
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(нанесение дорожной разметки)</t>
  </si>
  <si>
    <t>Повышение эффективности проведения профилактики возникновения, локализации и ликвидации очагов вредных организмов  (лесопатологическое обследования, в том числе инструментальным и (или) визуальным способами)</t>
  </si>
  <si>
    <t>3,988 с 01.08.24г.;
318,361 до 01.08.24г.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</si>
</sst>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"/>
    <numFmt numFmtId="166" formatCode="#,##0.0000"/>
    <numFmt numFmtId="167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6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4" fillId="0" borderId="0"/>
  </cellStyleXfs>
  <cellXfs count="150">
    <xf numFmtId="0" fontId="0" fillId="0" borderId="0" xfId="0"/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0" borderId="1" xfId="0" applyFont="1" applyBorder="1" applyAlignment="1">
      <alignment horizontal="center" vertical="center" wrapText="1"/>
    </xf>
    <xf numFmtId="4" fontId="10" fillId="0" borderId="0" xfId="0" applyNumberFormat="1" applyFont="1"/>
    <xf numFmtId="0" fontId="10" fillId="2" borderId="0" xfId="0" applyFont="1" applyFill="1"/>
    <xf numFmtId="4" fontId="10" fillId="2" borderId="0" xfId="0" applyNumberFormat="1" applyFont="1" applyFill="1"/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4" fontId="7" fillId="0" borderId="0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3" fontId="10" fillId="0" borderId="0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Fill="1"/>
    <xf numFmtId="4" fontId="10" fillId="0" borderId="0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4" fontId="10" fillId="0" borderId="0" xfId="0" applyNumberFormat="1" applyFont="1" applyFill="1" applyBorder="1" applyAlignment="1">
      <alignment vertical="center"/>
    </xf>
    <xf numFmtId="4" fontId="10" fillId="2" borderId="0" xfId="0" applyNumberFormat="1" applyFont="1" applyFill="1" applyBorder="1" applyAlignment="1">
      <alignment horizontal="right" vertical="center" wrapText="1"/>
    </xf>
    <xf numFmtId="0" fontId="7" fillId="0" borderId="0" xfId="0" applyFont="1"/>
    <xf numFmtId="4" fontId="8" fillId="0" borderId="0" xfId="0" applyNumberFormat="1" applyFont="1"/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4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3" fontId="14" fillId="0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horizontal="right" vertical="center"/>
    </xf>
    <xf numFmtId="4" fontId="14" fillId="0" borderId="1" xfId="0" applyNumberFormat="1" applyFont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right" vertical="center" wrapText="1"/>
    </xf>
    <xf numFmtId="3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1" fontId="14" fillId="0" borderId="1" xfId="0" applyNumberFormat="1" applyFont="1" applyBorder="1" applyAlignment="1">
      <alignment horizontal="right" vertical="center" wrapText="1"/>
    </xf>
    <xf numFmtId="3" fontId="14" fillId="2" borderId="1" xfId="0" applyNumberFormat="1" applyFont="1" applyFill="1" applyBorder="1" applyAlignment="1">
      <alignment horizontal="right" vertical="center"/>
    </xf>
    <xf numFmtId="0" fontId="14" fillId="0" borderId="1" xfId="0" applyNumberFormat="1" applyFont="1" applyFill="1" applyBorder="1" applyAlignment="1">
      <alignment horizontal="right" vertical="center" wrapText="1"/>
    </xf>
    <xf numFmtId="3" fontId="14" fillId="0" borderId="1" xfId="4" applyNumberFormat="1" applyFont="1" applyFill="1" applyBorder="1" applyAlignment="1">
      <alignment horizontal="right" vertical="center" wrapText="1"/>
    </xf>
    <xf numFmtId="3" fontId="14" fillId="0" borderId="1" xfId="0" applyNumberFormat="1" applyFont="1" applyFill="1" applyBorder="1" applyAlignment="1">
      <alignment horizontal="right" vertical="center"/>
    </xf>
    <xf numFmtId="3" fontId="14" fillId="0" borderId="1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6" fontId="14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Fill="1" applyBorder="1"/>
    <xf numFmtId="3" fontId="14" fillId="0" borderId="1" xfId="0" applyNumberFormat="1" applyFont="1" applyFill="1" applyBorder="1"/>
    <xf numFmtId="4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justify" vertical="center" wrapText="1"/>
    </xf>
    <xf numFmtId="0" fontId="18" fillId="0" borderId="0" xfId="0" applyFont="1"/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justify" vertical="top" wrapText="1"/>
    </xf>
    <xf numFmtId="4" fontId="12" fillId="2" borderId="1" xfId="0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justify" vertical="center" wrapText="1"/>
    </xf>
    <xf numFmtId="4" fontId="10" fillId="2" borderId="0" xfId="0" applyNumberFormat="1" applyFont="1" applyFill="1" applyAlignment="1">
      <alignment horizontal="center" vertical="center"/>
    </xf>
    <xf numFmtId="4" fontId="7" fillId="2" borderId="0" xfId="0" applyNumberFormat="1" applyFont="1" applyFill="1"/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justify" vertical="center" wrapText="1"/>
    </xf>
    <xf numFmtId="4" fontId="19" fillId="2" borderId="1" xfId="0" applyNumberFormat="1" applyFont="1" applyFill="1" applyBorder="1" applyAlignment="1">
      <alignment horizontal="right" vertical="center" wrapText="1"/>
    </xf>
    <xf numFmtId="3" fontId="20" fillId="2" borderId="1" xfId="0" applyNumberFormat="1" applyFont="1" applyFill="1" applyBorder="1" applyAlignment="1">
      <alignment horizontal="right" vertical="center"/>
    </xf>
    <xf numFmtId="4" fontId="20" fillId="2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3" fontId="20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3" fontId="20" fillId="2" borderId="1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right" vertical="center" wrapText="1"/>
    </xf>
    <xf numFmtId="0" fontId="20" fillId="2" borderId="1" xfId="0" applyFont="1" applyFill="1" applyBorder="1" applyAlignment="1">
      <alignment horizontal="right" vertical="center"/>
    </xf>
    <xf numFmtId="4" fontId="14" fillId="0" borderId="2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horizontal="center"/>
    </xf>
    <xf numFmtId="167" fontId="14" fillId="2" borderId="0" xfId="0" applyNumberFormat="1" applyFont="1" applyFill="1"/>
    <xf numFmtId="0" fontId="14" fillId="0" borderId="2" xfId="1" applyFont="1" applyFill="1" applyBorder="1" applyAlignment="1">
      <alignment horizontal="justify" vertical="center" wrapText="1"/>
    </xf>
    <xf numFmtId="0" fontId="14" fillId="0" borderId="3" xfId="1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justify" vertical="center" wrapText="1"/>
    </xf>
    <xf numFmtId="49" fontId="14" fillId="0" borderId="1" xfId="4" applyNumberFormat="1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49" fontId="14" fillId="0" borderId="2" xfId="4" applyNumberFormat="1" applyFont="1" applyFill="1" applyBorder="1" applyAlignment="1">
      <alignment horizontal="justify" vertical="center" wrapText="1"/>
    </xf>
    <xf numFmtId="49" fontId="14" fillId="0" borderId="3" xfId="4" applyNumberFormat="1" applyFont="1" applyFill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7" fillId="0" borderId="0" xfId="0" applyFont="1" applyAlignment="1">
      <alignment wrapText="1"/>
    </xf>
    <xf numFmtId="0" fontId="14" fillId="2" borderId="1" xfId="0" applyFont="1" applyFill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justify"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4" fillId="0" borderId="2" xfId="0" applyFont="1" applyFill="1" applyBorder="1" applyAlignment="1">
      <alignment horizontal="justify" vertical="center" wrapText="1"/>
    </xf>
    <xf numFmtId="0" fontId="14" fillId="0" borderId="3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justify" vertical="top" wrapText="1"/>
    </xf>
    <xf numFmtId="0" fontId="14" fillId="0" borderId="1" xfId="0" applyFont="1" applyBorder="1" applyAlignment="1">
      <alignment horizontal="justify"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justify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justify" vertical="top" wrapText="1"/>
    </xf>
    <xf numFmtId="0" fontId="14" fillId="0" borderId="3" xfId="0" applyFont="1" applyFill="1" applyBorder="1" applyAlignment="1">
      <alignment horizontal="justify" vertical="top" wrapText="1"/>
    </xf>
    <xf numFmtId="0" fontId="14" fillId="0" borderId="2" xfId="0" applyFont="1" applyBorder="1" applyAlignment="1">
      <alignment horizontal="justify" vertical="top" wrapText="1"/>
    </xf>
    <xf numFmtId="0" fontId="14" fillId="0" borderId="3" xfId="0" applyFont="1" applyBorder="1" applyAlignment="1">
      <alignment horizontal="justify" vertical="top" wrapText="1"/>
    </xf>
    <xf numFmtId="0" fontId="14" fillId="2" borderId="2" xfId="0" applyFont="1" applyFill="1" applyBorder="1" applyAlignment="1">
      <alignment horizontal="justify" vertical="center" wrapText="1"/>
    </xf>
    <xf numFmtId="0" fontId="17" fillId="2" borderId="3" xfId="0" applyFont="1" applyFill="1" applyBorder="1" applyAlignment="1">
      <alignment horizontal="justify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4" fillId="0" borderId="4" xfId="1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2"/>
    <cellStyle name="Обычный 2 2" xfId="3"/>
    <cellStyle name="Обычный 2 3" xfId="4"/>
    <cellStyle name="Обычный 2 3 2" xfId="5"/>
    <cellStyle name="Обычный 2 4" xfId="6"/>
    <cellStyle name="Обычный 2 5" xfId="7"/>
    <cellStyle name="Обычный 3" xfId="8"/>
    <cellStyle name="Обычный 4" xfId="9"/>
    <cellStyle name="Обычный 5" xfId="10"/>
    <cellStyle name="Обычный 6" xfId="11"/>
    <cellStyle name="Обычный 7" xfId="12"/>
    <cellStyle name="Обычный 8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.11.2024%20&#1055;&#1054;%20&#1047;&#1040;&#1055;&#1056;&#1054;&#1057;&#1059;%20&#1057;&#1063;&#1045;&#1058;&#1053;&#1054;&#1049;%20&#1055;&#1040;&#1051;&#1040;&#1058;&#1067;%20&#1053;&#1040;%202025-2027%20&#1043;&#1054;&#1044;&#1067;\&#1055;&#1088;&#1080;&#1083;&#1086;&#1078;&#1077;&#1085;&#1080;&#1077;%20&#8470;15%20&#1086;&#1090;%2011.11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.15- на утв. план 2022"/>
      <sheetName val="прил.15- утв план на 01.11.2025"/>
    </sheetNames>
    <sheetDataSet>
      <sheetData sheetId="0"/>
      <sheetData sheetId="1">
        <row r="15">
          <cell r="F15">
            <v>6495203.5999999996</v>
          </cell>
        </row>
        <row r="68">
          <cell r="F68">
            <v>2905.04</v>
          </cell>
        </row>
        <row r="70">
          <cell r="F70">
            <v>4786.53</v>
          </cell>
        </row>
        <row r="72">
          <cell r="F72">
            <v>2883.94</v>
          </cell>
        </row>
        <row r="74">
          <cell r="F74">
            <v>10119.620000000001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9" Type="http://schemas.openxmlformats.org/officeDocument/2006/relationships/revisionLog" Target="revisionLog39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38" Type="http://schemas.openxmlformats.org/officeDocument/2006/relationships/revisionLog" Target="revisionLog38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29" Type="http://schemas.openxmlformats.org/officeDocument/2006/relationships/revisionLog" Target="revisionLog29.xml"/><Relationship Id="rId41" Type="http://schemas.openxmlformats.org/officeDocument/2006/relationships/revisionLog" Target="revisionLog41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40" Type="http://schemas.openxmlformats.org/officeDocument/2006/relationships/revisionLog" Target="revisionLog40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6" Type="http://schemas.openxmlformats.org/officeDocument/2006/relationships/revisionLog" Target="revisionLog36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5970A91-9E4A-4EF2-986D-7E420ABD603C}" diskRevisions="1" revisionId="371" version="41">
  <header guid="{A45B25E1-8CC1-4912-8FD3-C0F2F574E70A}" dateTime="2024-11-11T11:04:21" maxSheetId="2" userName="Зенина Анна Эдуардовна" r:id="rId1">
    <sheetIdMap count="1">
      <sheetId val="1"/>
    </sheetIdMap>
  </header>
  <header guid="{A745FF14-F2D1-4438-B56E-4E1B98365203}" dateTime="2024-11-11T11:07:43" maxSheetId="2" userName="Решетникова Ирина Александровна" r:id="rId2" minRId="1">
    <sheetIdMap count="1">
      <sheetId val="1"/>
    </sheetIdMap>
  </header>
  <header guid="{75DEF310-DEE5-4412-A0B4-278BBA6D1D49}" dateTime="2024-11-11T11:08:25" maxSheetId="2" userName="Сигильетова Анна Ивановна" r:id="rId3" minRId="2">
    <sheetIdMap count="1">
      <sheetId val="1"/>
    </sheetIdMap>
  </header>
  <header guid="{2F1E1D50-6769-4C81-971E-AD07BB81C3C6}" dateTime="2024-11-11T11:10:40" maxSheetId="2" userName="Зенина Анна Эдуардовна" r:id="rId4">
    <sheetIdMap count="1">
      <sheetId val="1"/>
    </sheetIdMap>
  </header>
  <header guid="{F4BE7768-B693-4DCE-9CAE-FBE2802F224F}" dateTime="2024-11-11T14:50:20" maxSheetId="2" userName="Бессмертных Людмила Александровна" r:id="rId5">
    <sheetIdMap count="1">
      <sheetId val="1"/>
    </sheetIdMap>
  </header>
  <header guid="{A3EE7F5A-F4E7-474B-AD17-5B199494CA32}" dateTime="2024-11-11T15:08:37" maxSheetId="2" userName="Зенина Анна Эдуардовна" r:id="rId6" minRId="5">
    <sheetIdMap count="1">
      <sheetId val="1"/>
    </sheetIdMap>
  </header>
  <header guid="{64DD18FB-F606-480F-9B59-79122C7A842C}" dateTime="2024-11-11T15:08:42" maxSheetId="2" userName="Зенина Анна Эдуардовна" r:id="rId7">
    <sheetIdMap count="1">
      <sheetId val="1"/>
    </sheetIdMap>
  </header>
  <header guid="{9D81DF7B-B822-4818-84C8-616A96AC7C52}" dateTime="2024-11-11T15:32:06" maxSheetId="2" userName="Кирилюк Елена Викторовна" r:id="rId8">
    <sheetIdMap count="1">
      <sheetId val="1"/>
    </sheetIdMap>
  </header>
  <header guid="{2913A771-445A-41B8-AEF1-0E732B6053AF}" dateTime="2024-11-11T15:35:05" maxSheetId="2" userName="Жукова Евгения Александровна" r:id="rId9" minRId="7" maxRId="26">
    <sheetIdMap count="1">
      <sheetId val="1"/>
    </sheetIdMap>
  </header>
  <header guid="{E6A7A775-80F4-48DA-8D67-BE84A35B0A09}" dateTime="2024-11-11T15:38:51" maxSheetId="2" userName="Жукова Евгения Александровна" r:id="rId10" minRId="27" maxRId="42">
    <sheetIdMap count="1">
      <sheetId val="1"/>
    </sheetIdMap>
  </header>
  <header guid="{6248DC94-32EA-477A-A3F3-20633E36E7FB}" dateTime="2024-11-11T15:40:02" maxSheetId="2" userName="Жукова Евгения Александровна" r:id="rId11" minRId="43" maxRId="46">
    <sheetIdMap count="1">
      <sheetId val="1"/>
    </sheetIdMap>
  </header>
  <header guid="{648E1FC1-B3E5-4AFE-A9F7-720C51944200}" dateTime="2024-11-11T16:15:42" maxSheetId="2" userName="Кадырова Виктория Олеговна" r:id="rId12" minRId="47" maxRId="51">
    <sheetIdMap count="1">
      <sheetId val="1"/>
    </sheetIdMap>
  </header>
  <header guid="{9100D2CA-1E89-42A3-AD43-B2A5417E3CA1}" dateTime="2024-11-11T17:04:15" maxSheetId="2" userName="Жукова Евгения Александровна" r:id="rId13" minRId="53" maxRId="75">
    <sheetIdMap count="1">
      <sheetId val="1"/>
    </sheetIdMap>
  </header>
  <header guid="{BA715512-56B1-42D8-9E25-1681EFE890C6}" dateTime="2024-11-11T17:15:15" maxSheetId="2" userName="Белова Татьяна Владимировна" r:id="rId14" minRId="76">
    <sheetIdMap count="1">
      <sheetId val="1"/>
    </sheetIdMap>
  </header>
  <header guid="{ED87943A-29A6-4239-8214-7C501034DB0A}" dateTime="2024-11-11T17:32:09" maxSheetId="2" userName="Белова Татьяна Владимировна" r:id="rId15" minRId="78" maxRId="89">
    <sheetIdMap count="1">
      <sheetId val="1"/>
    </sheetIdMap>
  </header>
  <header guid="{4025A57D-63CE-4850-94B3-46FC2E0A556B}" dateTime="2024-11-11T17:45:12" maxSheetId="2" userName="Белова Татьяна Владимировна" r:id="rId16" minRId="90" maxRId="95">
    <sheetIdMap count="1">
      <sheetId val="1"/>
    </sheetIdMap>
  </header>
  <header guid="{89AA4A17-D1DF-401B-879F-C116C149C5FF}" dateTime="2024-11-11T17:46:24" maxSheetId="2" userName="Белова Татьяна Владимировна" r:id="rId17">
    <sheetIdMap count="1">
      <sheetId val="1"/>
    </sheetIdMap>
  </header>
  <header guid="{2776D582-836E-40EB-9303-D0E8F93B1A9C}" dateTime="2024-11-11T18:21:16" maxSheetId="2" userName="Зенина Анна Эдуардовна" r:id="rId18">
    <sheetIdMap count="1">
      <sheetId val="1"/>
    </sheetIdMap>
  </header>
  <header guid="{375FCD25-D43F-4963-B094-A51EC928B065}" dateTime="2024-11-11T18:35:30" maxSheetId="2" userName="Кирилюк Елена Викторовна" r:id="rId19">
    <sheetIdMap count="1">
      <sheetId val="1"/>
    </sheetIdMap>
  </header>
  <header guid="{1C047A28-5549-4BAF-B16A-B407D7221CB2}" dateTime="2024-11-11T20:46:13" maxSheetId="2" userName="Жукова Евгения Александровна" r:id="rId20" minRId="99" maxRId="134">
    <sheetIdMap count="1">
      <sheetId val="1"/>
    </sheetIdMap>
  </header>
  <header guid="{E1341A31-BED6-4D8D-97F0-9E9FBC3762F1}" dateTime="2024-11-11T20:48:06" maxSheetId="2" userName="Жукова Евгения Александровна" r:id="rId21" minRId="135" maxRId="138">
    <sheetIdMap count="1">
      <sheetId val="1"/>
    </sheetIdMap>
  </header>
  <header guid="{F8231DE7-712D-46E3-83E5-68D139D406FE}" dateTime="2024-11-11T21:32:41" maxSheetId="2" userName="Жукова Евгения Александровна" r:id="rId22" minRId="139" maxRId="178">
    <sheetIdMap count="1">
      <sheetId val="1"/>
    </sheetIdMap>
  </header>
  <header guid="{50BDB656-5549-48CC-915B-792797A9622C}" dateTime="2024-11-12T09:55:10" maxSheetId="2" userName="Кирилюк Елена Викторовна" r:id="rId23" minRId="179">
    <sheetIdMap count="1">
      <sheetId val="1"/>
    </sheetIdMap>
  </header>
  <header guid="{F7F868BF-47EA-495C-977C-1A5073B21386}" dateTime="2024-11-12T10:23:20" maxSheetId="2" userName="Кадырова Виктория Олеговна" r:id="rId24" minRId="180" maxRId="187">
    <sheetIdMap count="1">
      <sheetId val="1"/>
    </sheetIdMap>
  </header>
  <header guid="{509EFE33-3E53-43DA-8E82-168DC70D803C}" dateTime="2024-11-12T11:18:13" maxSheetId="2" userName="Кадырова Виктория Олеговна" r:id="rId25" minRId="188" maxRId="196">
    <sheetIdMap count="1">
      <sheetId val="1"/>
    </sheetIdMap>
  </header>
  <header guid="{14311A2D-5852-4C90-87CA-B0D87E88A190}" dateTime="2024-11-12T15:47:20" maxSheetId="2" userName="Жукова Евгения Александровна" r:id="rId26" minRId="197" maxRId="199">
    <sheetIdMap count="1">
      <sheetId val="1"/>
    </sheetIdMap>
  </header>
  <header guid="{88BB313B-EF26-4739-8C9B-DDEA19ACC705}" dateTime="2024-11-12T15:50:53" maxSheetId="2" userName="Жукова Евгения Александровна" r:id="rId27" minRId="201" maxRId="205">
    <sheetIdMap count="1">
      <sheetId val="1"/>
    </sheetIdMap>
  </header>
  <header guid="{50DB56A6-F279-4ACC-A770-C4A4EB1D48C3}" dateTime="2024-11-12T17:19:38" maxSheetId="2" userName="Жукова Евгения Александровна" r:id="rId28" minRId="206" maxRId="208">
    <sheetIdMap count="1">
      <sheetId val="1"/>
    </sheetIdMap>
  </header>
  <header guid="{FB5836DC-AC12-4683-B75A-A51E8DAAF9AC}" dateTime="2024-11-12T17:56:10" maxSheetId="2" userName="Кадырова Виктория Олеговна" r:id="rId29" minRId="209" maxRId="220">
    <sheetIdMap count="1">
      <sheetId val="1"/>
    </sheetIdMap>
  </header>
  <header guid="{ECDF53CF-0D27-4EF1-B9D0-0B9A8B3F2ABA}" dateTime="2024-11-12T18:23:26" maxSheetId="2" userName="Жукова Евгения Александровна" r:id="rId30" minRId="222" maxRId="285">
    <sheetIdMap count="1">
      <sheetId val="1"/>
    </sheetIdMap>
  </header>
  <header guid="{F27B9025-8473-4978-BE74-35E971611A88}" dateTime="2024-11-12T18:25:36" maxSheetId="2" userName="Кадырова Виктория Олеговна" r:id="rId31" minRId="286" maxRId="288">
    <sheetIdMap count="1">
      <sheetId val="1"/>
    </sheetIdMap>
  </header>
  <header guid="{423F456E-6D61-44FF-BD6B-CFBFD52DEBEA}" dateTime="2024-11-12T20:44:11" maxSheetId="2" userName="Жукова Евгения Александровна" r:id="rId32" minRId="290" maxRId="303">
    <sheetIdMap count="1">
      <sheetId val="1"/>
    </sheetIdMap>
  </header>
  <header guid="{B5EE77CA-6097-42BD-AD7A-69C1E3C24B2D}" dateTime="2024-11-12T20:44:37" maxSheetId="2" userName="Жукова Евгения Александровна" r:id="rId33" minRId="305" maxRId="308">
    <sheetIdMap count="1">
      <sheetId val="1"/>
    </sheetIdMap>
  </header>
  <header guid="{9925E2A1-B0F6-43FF-A945-0EEB1B8EBCC2}" dateTime="2024-11-12T21:43:50" maxSheetId="2" userName="Жукова Евгения Александровна" r:id="rId34">
    <sheetIdMap count="1">
      <sheetId val="1"/>
    </sheetIdMap>
  </header>
  <header guid="{757923EA-1FCD-4B54-846A-39B39BF43AB8}" dateTime="2024-11-12T22:11:29" maxSheetId="2" userName="Жукова Евгения Александровна" r:id="rId35" minRId="310" maxRId="328">
    <sheetIdMap count="1">
      <sheetId val="1"/>
    </sheetIdMap>
  </header>
  <header guid="{BDEF6533-6885-4992-94D7-C279DA1942FC}" dateTime="2024-11-12T22:14:18" maxSheetId="2" userName="Жукова Евгения Александровна" r:id="rId36" minRId="330">
    <sheetIdMap count="1">
      <sheetId val="1"/>
    </sheetIdMap>
  </header>
  <header guid="{EF40AC6F-5BAA-4301-92B9-833CE3BB381E}" dateTime="2024-11-13T11:11:13" maxSheetId="2" userName="Жукова Евгения Александровна" r:id="rId37" minRId="331" maxRId="345">
    <sheetIdMap count="1">
      <sheetId val="1"/>
    </sheetIdMap>
  </header>
  <header guid="{8AEA1C61-3423-4B66-B33A-A8D5BF3682A4}" dateTime="2024-11-13T11:26:17" maxSheetId="2" userName="Жукова Евгения Александровна" r:id="rId38">
    <sheetIdMap count="1">
      <sheetId val="1"/>
    </sheetIdMap>
  </header>
  <header guid="{6567C41E-13CC-440A-8353-F3E963F1171C}" dateTime="2024-11-13T11:36:57" maxSheetId="2" userName="Жукова Евгения Александровна" r:id="rId39" minRId="347">
    <sheetIdMap count="1">
      <sheetId val="1"/>
    </sheetIdMap>
  </header>
  <header guid="{1744A605-B26C-462D-B6E9-33CF3C4DD383}" dateTime="2024-11-13T11:58:13" maxSheetId="3" userName="Жукова Евгения Александровна" r:id="rId40" minRId="349" maxRId="358">
    <sheetIdMap count="2">
      <sheetId val="1"/>
      <sheetId val="2"/>
    </sheetIdMap>
  </header>
  <header guid="{A5970A91-9E4A-4EF2-986D-7E420ABD603C}" dateTime="2024-11-13T14:12:45" maxSheetId="3" userName="Кадырова Виктория Олеговна" r:id="rId41" minRId="359" maxRId="370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" sId="1" numFmtId="4">
    <oc r="E91">
      <v>2015240.15</v>
    </oc>
    <nc r="E91">
      <v>2182054.06</v>
    </nc>
  </rcc>
  <rcc rId="28" sId="1" numFmtId="4">
    <oc r="F91">
      <v>2008850.17</v>
    </oc>
    <nc r="F91">
      <v>2317134.71</v>
    </nc>
  </rcc>
  <rcc rId="29" sId="1" numFmtId="4">
    <oc r="G91">
      <v>2170317.4500000002</v>
    </oc>
    <nc r="G91">
      <v>2310930.48</v>
    </nc>
  </rcc>
  <rcc rId="30" sId="1" numFmtId="4">
    <oc r="H91">
      <v>2170606.4300000002</v>
    </oc>
    <nc r="H91">
      <v>2310949.0099999998</v>
    </nc>
  </rcc>
  <rfmt sheetId="1" sqref="E91:H91" start="0" length="2147483647">
    <dxf>
      <font>
        <color auto="1"/>
      </font>
    </dxf>
  </rfmt>
  <rfmt sheetId="1" sqref="B92:B93" start="0" length="2147483647">
    <dxf>
      <font>
        <color auto="1"/>
      </font>
    </dxf>
  </rfmt>
  <rcc rId="31" sId="1" numFmtId="4">
    <oc r="E92">
      <v>17897</v>
    </oc>
    <nc r="E92">
      <v>18554</v>
    </nc>
  </rcc>
  <rcc rId="32" sId="1" numFmtId="4">
    <oc r="F92">
      <v>18588</v>
    </oc>
    <nc r="F92">
      <v>19145</v>
    </nc>
  </rcc>
  <rcc rId="33" sId="1" numFmtId="4">
    <oc r="G92">
      <v>18588</v>
    </oc>
    <nc r="G92">
      <v>19145</v>
    </nc>
  </rcc>
  <rcc rId="34" sId="1" numFmtId="4">
    <oc r="H92">
      <v>18588</v>
    </oc>
    <nc r="H92">
      <v>19145</v>
    </nc>
  </rcc>
  <rfmt sheetId="1" sqref="E92:H92" start="0" length="2147483647">
    <dxf>
      <font>
        <color auto="1"/>
      </font>
    </dxf>
  </rfmt>
  <rcc rId="35" sId="1" numFmtId="4">
    <oc r="E93">
      <v>2666832.73</v>
    </oc>
    <nc r="E93">
      <v>3253579.64</v>
    </nc>
  </rcc>
  <rcc rId="36" sId="1" numFmtId="4">
    <oc r="F93">
      <v>2875932.7899999996</v>
    </oc>
    <nc r="F93">
      <v>3469331.92</v>
    </nc>
  </rcc>
  <rcc rId="37" sId="1" numFmtId="4">
    <oc r="G93">
      <v>3116587.7399999998</v>
    </oc>
    <nc r="G93">
      <v>3459042.13</v>
    </nc>
  </rcc>
  <rcc rId="38" sId="1" numFmtId="4">
    <oc r="H93">
      <v>3116929.48</v>
    </oc>
    <nc r="H93">
      <v>3459065.77</v>
    </nc>
  </rcc>
  <rfmt sheetId="1" sqref="E92:H93" start="0" length="2147483647">
    <dxf>
      <font>
        <color auto="1"/>
      </font>
    </dxf>
  </rfmt>
  <rfmt sheetId="1" sqref="A92:B95" start="0" length="2147483647">
    <dxf>
      <font>
        <color auto="1"/>
      </font>
    </dxf>
  </rfmt>
  <rcc rId="39" sId="1" numFmtId="4">
    <oc r="E94">
      <v>3511</v>
    </oc>
    <nc r="E94">
      <v>3682</v>
    </nc>
  </rcc>
  <rcc rId="40" sId="1" numFmtId="4">
    <oc r="F94">
      <v>3770</v>
    </oc>
    <nc r="F94">
      <v>3946</v>
    </nc>
  </rcc>
  <rcc rId="41" sId="1" numFmtId="4">
    <oc r="G94">
      <v>3770</v>
    </oc>
    <nc r="G94">
      <v>3946</v>
    </nc>
  </rcc>
  <rcc rId="42" sId="1" numFmtId="4">
    <oc r="H94">
      <v>3770</v>
    </oc>
    <nc r="H94">
      <v>3946</v>
    </nc>
  </rcc>
  <rfmt sheetId="1" sqref="E94:H94" start="0" length="2147483647">
    <dxf>
      <font>
        <color auto="1"/>
      </font>
    </dxf>
  </rfmt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" sId="1" numFmtId="4">
    <oc r="E95">
      <v>562361.28</v>
    </oc>
    <nc r="E95">
      <v>699740.13</v>
    </nc>
  </rcc>
  <rcc rId="44" sId="1" numFmtId="4">
    <oc r="F95">
      <v>629067</v>
    </oc>
    <nc r="F95">
      <v>813240.35</v>
    </nc>
  </rcc>
  <rcc rId="45" sId="1" numFmtId="4">
    <oc r="G95">
      <v>682077.56</v>
    </oc>
    <nc r="G95">
      <v>804537.2</v>
    </nc>
  </rcc>
  <rcc rId="46" sId="1" numFmtId="4">
    <oc r="H95">
      <v>682146.84000000008</v>
    </oc>
    <nc r="H95">
      <v>804542.04</v>
    </nc>
  </rcc>
  <rfmt sheetId="1" sqref="E95:H95" start="0" length="2147483647">
    <dxf>
      <font>
        <color auto="1"/>
      </font>
    </dxf>
  </rfmt>
  <rfmt sheetId="1" sqref="A85:B85" start="0" length="2147483647">
    <dxf>
      <font>
        <color auto="1"/>
      </font>
    </dxf>
  </rfmt>
  <rfmt sheetId="1" sqref="A82:H82" start="0" length="2147483647">
    <dxf>
      <font>
        <color auto="1"/>
      </font>
    </dxf>
  </rfmt>
  <rfmt sheetId="1" sqref="A83:C83" start="0" length="2147483647">
    <dxf>
      <font>
        <color auto="1"/>
      </font>
    </dxf>
  </rfmt>
  <rfmt sheetId="1" sqref="E83:H83" start="0" length="2147483647">
    <dxf>
      <font>
        <color auto="1"/>
      </font>
    </dxf>
  </rfmt>
  <rfmt sheetId="1" sqref="E85:H85" start="0" length="2147483647">
    <dxf>
      <font>
        <color auto="1"/>
      </font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" sId="1">
    <oc r="D8">
      <f>418.29+1831.8</f>
    </oc>
    <nc r="D8">
      <f>418.29+2438.04</f>
    </nc>
  </rcc>
  <rcc rId="48" sId="1">
    <oc r="E8">
      <f>268.64+2436.65</f>
    </oc>
    <nc r="E8">
      <f>268.64+2627.5</f>
    </nc>
  </rcc>
  <rcc rId="49" sId="1">
    <oc r="F8">
      <f>266.09+2399.58</f>
    </oc>
    <nc r="F8">
      <f>266.09+2084.74</f>
    </nc>
  </rcc>
  <rcc rId="50" sId="1">
    <oc r="G8">
      <f>266.09+2386.09</f>
    </oc>
    <nc r="G8">
      <f>266.09+2084.74</f>
    </nc>
  </rcc>
  <rcc rId="51" sId="1">
    <oc r="H8">
      <f>266.09+2386.09</f>
    </oc>
    <nc r="H8">
      <f>266.09+2084.74</f>
    </nc>
  </rcc>
  <rcv guid="{CBF1167B-91A1-41BD-B364-C16FFC0F272E}" action="delete"/>
  <rdn rId="0" localSheetId="1" customView="1" name="Z_CBF1167B_91A1_41BD_B364_C16FFC0F272E_.wvu.PrintTitles" hidden="1" oldHidden="1">
    <formula>Лист1!$3:$5</formula>
    <oldFormula>Лист1!$3:$5</oldFormula>
  </rdn>
  <rcv guid="{CBF1167B-91A1-41BD-B364-C16FFC0F272E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86:C95" start="0" length="2147483647">
    <dxf>
      <font>
        <color auto="1"/>
      </font>
    </dxf>
  </rfmt>
  <rfmt sheetId="1" sqref="A96:B97" start="0" length="2147483647">
    <dxf>
      <font>
        <color auto="1"/>
      </font>
    </dxf>
  </rfmt>
  <rfmt sheetId="1" sqref="C96:C97" start="0" length="2147483647">
    <dxf>
      <font>
        <color auto="1"/>
      </font>
    </dxf>
  </rfmt>
  <rcc rId="53" sId="1" numFmtId="4">
    <oc r="E96">
      <v>1217140</v>
    </oc>
    <nc r="E96">
      <v>1376031</v>
    </nc>
  </rcc>
  <rcc rId="54" sId="1" numFmtId="4">
    <oc r="E97">
      <v>334171.15999999997</v>
    </oc>
    <nc r="E97">
      <v>381213.27</v>
    </nc>
  </rcc>
  <rfmt sheetId="1" sqref="E96:E97" start="0" length="2147483647">
    <dxf>
      <font>
        <color auto="1"/>
      </font>
    </dxf>
  </rfmt>
  <rcc rId="55" sId="1" numFmtId="4">
    <oc r="F96">
      <v>1219618</v>
    </oc>
    <nc r="F96">
      <v>1376113</v>
    </nc>
  </rcc>
  <rcc rId="56" sId="1" numFmtId="4">
    <oc r="G96">
      <v>1219618</v>
    </oc>
    <nc r="G96">
      <v>1376113</v>
    </nc>
  </rcc>
  <rcc rId="57" sId="1" odxf="1" dxf="1" numFmtId="4">
    <oc r="H96">
      <v>1219618</v>
    </oc>
    <nc r="H96">
      <v>1376113</v>
    </nc>
    <odxf>
      <alignment wrapText="1" readingOrder="0"/>
    </odxf>
    <ndxf>
      <alignment wrapText="0" readingOrder="0"/>
    </ndxf>
  </rcc>
  <rfmt sheetId="1" sqref="E96:H96" start="0" length="2147483647">
    <dxf>
      <font>
        <color auto="1"/>
      </font>
    </dxf>
  </rfmt>
  <rcc rId="58" sId="1" numFmtId="4">
    <oc r="F97">
      <v>348393.77</v>
    </oc>
    <nc r="F97">
      <v>397520.79</v>
    </nc>
  </rcc>
  <rcc rId="59" sId="1" numFmtId="4">
    <oc r="G97">
      <v>319972.42</v>
    </oc>
    <nc r="G97">
      <v>331605.74</v>
    </nc>
  </rcc>
  <rcc rId="60" sId="1" numFmtId="4">
    <oc r="H97">
      <v>319896.87</v>
    </oc>
    <nc r="H97">
      <v>331565.74</v>
    </nc>
  </rcc>
  <rfmt sheetId="1" sqref="E97:H97" start="0" length="2147483647">
    <dxf>
      <font>
        <color auto="1"/>
      </font>
    </dxf>
  </rfmt>
  <rfmt sheetId="1" sqref="A98:B99" start="0" length="2147483647">
    <dxf>
      <font>
        <color auto="1"/>
      </font>
    </dxf>
  </rfmt>
  <rfmt sheetId="1" sqref="C98:C99" start="0" length="2147483647">
    <dxf>
      <font>
        <color auto="1"/>
      </font>
    </dxf>
  </rfmt>
  <rcc rId="61" sId="1">
    <oc r="B98" t="inlineStr">
      <is>
        <t>Реализация дополнительных общеразвивающих программ (техническая-очная направленность - Центр цифрового образования"IT-куб")</t>
      </is>
    </oc>
    <nc r="B98" t="inlineStr">
      <is>
        <t>Реализация дополнительных общеразвивающих программ (техническая-очная направленность - Центр цифрового образования"IT-куб", "Кванториум")</t>
      </is>
    </nc>
  </rcc>
  <rfmt sheetId="1" sqref="E98">
    <dxf>
      <fill>
        <patternFill>
          <bgColor rgb="FFFFFF00"/>
        </patternFill>
      </fill>
    </dxf>
  </rfmt>
  <rcc rId="62" sId="1" numFmtId="4">
    <oc r="E99">
      <v>4259.67</v>
    </oc>
    <nc r="E99">
      <v>12431.46</v>
    </nc>
  </rcc>
  <rfmt sheetId="1" sqref="C98">
    <dxf>
      <fill>
        <patternFill>
          <bgColor rgb="FFFFFF00"/>
        </patternFill>
      </fill>
    </dxf>
  </rfmt>
  <rfmt sheetId="1" sqref="E99" start="0" length="2147483647">
    <dxf>
      <font>
        <color auto="1"/>
      </font>
    </dxf>
  </rfmt>
  <rfmt sheetId="1" sqref="F98:H98" start="0" length="2147483647">
    <dxf>
      <font>
        <color auto="1"/>
      </font>
    </dxf>
  </rfmt>
  <rcc rId="63" sId="1" numFmtId="4">
    <oc r="F99">
      <v>11660.84</v>
    </oc>
    <nc r="F99">
      <v>50817.599999999999</v>
    </nc>
  </rcc>
  <rcc rId="64" sId="1" numFmtId="4">
    <oc r="G99">
      <v>2088.61</v>
    </oc>
    <nc r="G99">
      <v>50817.599999999999</v>
    </nc>
  </rcc>
  <rcc rId="65" sId="1" numFmtId="4">
    <oc r="H99">
      <v>2088.61</v>
    </oc>
    <nc r="H99">
      <v>50817.599999999999</v>
    </nc>
  </rcc>
  <rfmt sheetId="1" sqref="E99:H99" start="0" length="2147483647">
    <dxf>
      <font>
        <color auto="1"/>
      </font>
    </dxf>
  </rfmt>
  <rfmt sheetId="1" sqref="C98" start="0" length="2147483647">
    <dxf>
      <font>
        <color rgb="FFFF0000"/>
      </font>
    </dxf>
  </rfmt>
  <rfmt sheetId="1" sqref="A100:B101" start="0" length="2147483647">
    <dxf>
      <font>
        <color auto="1"/>
      </font>
    </dxf>
  </rfmt>
  <rfmt sheetId="1" sqref="C100:C101" start="0" length="2147483647">
    <dxf>
      <font>
        <color auto="1"/>
      </font>
    </dxf>
  </rfmt>
  <rcc rId="66" sId="1" numFmtId="4">
    <oc r="E101">
      <v>0</v>
    </oc>
    <nc r="E101">
      <v>19467.14</v>
    </nc>
  </rcc>
  <rfmt sheetId="1" sqref="E100:E101" start="0" length="2147483647">
    <dxf>
      <font>
        <color auto="1"/>
      </font>
    </dxf>
  </rfmt>
  <rfmt sheetId="1" sqref="E100">
    <dxf>
      <fill>
        <patternFill>
          <bgColor rgb="FFFFFF00"/>
        </patternFill>
      </fill>
    </dxf>
  </rfmt>
  <rcc rId="67" sId="1" numFmtId="4">
    <oc r="F101">
      <v>23000</v>
    </oc>
    <nc r="F101">
      <v>0</v>
    </nc>
  </rcc>
  <rcc rId="68" sId="1" numFmtId="4">
    <oc r="G101">
      <v>23000</v>
    </oc>
    <nc r="G101">
      <v>0</v>
    </nc>
  </rcc>
  <rcc rId="69" sId="1" numFmtId="4">
    <oc r="H101">
      <v>23000</v>
    </oc>
    <nc r="H101">
      <v>0</v>
    </nc>
  </rcc>
  <rcc rId="70" sId="1" numFmtId="4">
    <oc r="F100">
      <v>1500220</v>
    </oc>
    <nc r="F100">
      <v>0</v>
    </nc>
  </rcc>
  <rcc rId="71" sId="1" numFmtId="4">
    <oc r="G100">
      <v>1500220</v>
    </oc>
    <nc r="G100">
      <v>0</v>
    </nc>
  </rcc>
  <rcc rId="72" sId="1" numFmtId="4">
    <oc r="H100">
      <v>1500220</v>
    </oc>
    <nc r="H100">
      <v>0</v>
    </nc>
  </rcc>
  <rfmt sheetId="1" sqref="F100:H101">
    <dxf>
      <fill>
        <patternFill>
          <bgColor rgb="FFFFFF00"/>
        </patternFill>
      </fill>
    </dxf>
  </rfmt>
  <rcc rId="73" sId="1" numFmtId="4">
    <oc r="F98">
      <v>441600</v>
    </oc>
    <nc r="F98">
      <v>2700</v>
    </nc>
  </rcc>
  <rcc rId="74" sId="1" numFmtId="4">
    <oc r="G98">
      <v>441600</v>
    </oc>
    <nc r="G98">
      <v>2700</v>
    </nc>
  </rcc>
  <rcc rId="75" sId="1" numFmtId="4">
    <oc r="H98">
      <v>441600</v>
    </oc>
    <nc r="H98">
      <v>2700</v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" sId="1">
    <oc r="E76" t="inlineStr">
      <is>
        <r>
          <t xml:space="preserve">3,988 с 01.08.24г.;
</t>
        </r>
        <r>
          <rPr>
            <sz val="11"/>
            <color rgb="FFFF0000"/>
            <rFont val="Times New Roman"/>
            <family val="1"/>
            <charset val="204"/>
          </rPr>
          <t>309,125 до 01.08.24г.</t>
        </r>
      </is>
    </oc>
    <nc r="E76" t="inlineStr">
      <is>
        <r>
          <t xml:space="preserve">3,988 с 01.08.24г.;
</t>
        </r>
        <r>
          <rPr>
            <sz val="11"/>
            <rFont val="Times New Roman"/>
            <family val="1"/>
            <charset val="204"/>
          </rPr>
          <t>318,61 до 01.08.24г.</t>
        </r>
      </is>
    </nc>
  </rcc>
  <rfmt sheetId="1" sqref="E76">
    <dxf>
      <fill>
        <patternFill patternType="none">
          <bgColor auto="1"/>
        </patternFill>
      </fill>
    </dxf>
  </rfmt>
  <rcv guid="{BEE929D0-225D-4963-BBB1-DEFA3C091CCB}" action="delete"/>
  <rdn rId="0" localSheetId="1" customView="1" name="Z_BEE929D0_225D_4963_BBB1_DEFA3C091CCB_.wvu.PrintTitles" hidden="1" oldHidden="1">
    <formula>Лист1!$3:$5</formula>
    <oldFormula>Лист1!$3:$5</oldFormula>
  </rdn>
  <rcv guid="{BEE929D0-225D-4963-BBB1-DEFA3C091CCB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74">
    <dxf>
      <fill>
        <patternFill patternType="none">
          <bgColor auto="1"/>
        </patternFill>
      </fill>
    </dxf>
  </rfmt>
  <rcc rId="78" sId="1" numFmtId="4">
    <oc r="F43">
      <v>1016832.02</v>
    </oc>
    <nc r="F43">
      <v>1016832.03</v>
    </nc>
  </rcc>
  <rcc rId="79" sId="1" numFmtId="4">
    <oc r="G43">
      <v>970375.51</v>
    </oc>
    <nc r="G43">
      <v>970375.5</v>
    </nc>
  </rcc>
  <rcc rId="80" sId="1" numFmtId="4">
    <oc r="H43">
      <v>970375.51</v>
    </oc>
    <nc r="H43">
      <v>970375.5</v>
    </nc>
  </rcc>
  <rcc rId="81" sId="1" numFmtId="4">
    <oc r="G51">
      <v>14914.48</v>
    </oc>
    <nc r="G51">
      <v>14914.47</v>
    </nc>
  </rcc>
  <rcc rId="82" sId="1" numFmtId="4">
    <oc r="H51">
      <v>14914.48</v>
    </oc>
    <nc r="H51">
      <v>14914.47</v>
    </nc>
  </rcc>
  <rcc rId="83" sId="1" numFmtId="4">
    <oc r="F57">
      <v>16829.75</v>
    </oc>
    <nc r="F57">
      <v>16829.759999999998</v>
    </nc>
  </rcc>
  <rcc rId="84" sId="1" numFmtId="4">
    <oc r="F67">
      <v>3306.97</v>
    </oc>
    <nc r="F67">
      <v>3306.96</v>
    </nc>
  </rcc>
  <rfmt sheetId="1" sqref="G67:H67">
    <dxf>
      <fill>
        <patternFill patternType="none">
          <bgColor auto="1"/>
        </patternFill>
      </fill>
    </dxf>
  </rfmt>
  <rcc rId="85" sId="1" numFmtId="4">
    <oc r="G71">
      <v>54319.01</v>
    </oc>
    <nc r="G71">
      <v>54319.02</v>
    </nc>
  </rcc>
  <rcc rId="86" sId="1" numFmtId="4">
    <oc r="H71">
      <v>54319.01</v>
    </oc>
    <nc r="H71">
      <v>54319.02</v>
    </nc>
  </rcc>
  <rcc rId="87" sId="1" numFmtId="4">
    <oc r="F75">
      <v>17036.490000000002</v>
    </oc>
    <nc r="F75">
      <v>17495.43</v>
    </nc>
  </rcc>
  <rcc rId="88" sId="1" numFmtId="4">
    <oc r="F40">
      <v>214325.1</v>
    </oc>
    <nc r="F40">
      <v>213866.14</v>
    </nc>
  </rcc>
  <rcc rId="89" sId="1">
    <oc r="E76" t="inlineStr">
      <is>
        <r>
          <t xml:space="preserve">3,988 с 01.08.24г.;
</t>
        </r>
        <r>
          <rPr>
            <sz val="11"/>
            <rFont val="Times New Roman"/>
            <family val="1"/>
            <charset val="204"/>
          </rPr>
          <t>318,61 до 01.08.24г.</t>
        </r>
      </is>
    </oc>
    <nc r="E76" t="inlineStr">
      <is>
        <r>
          <t xml:space="preserve">3,988 с 01.08.24г.;
</t>
        </r>
        <r>
          <rPr>
            <sz val="11"/>
            <rFont val="Times New Roman"/>
            <family val="1"/>
            <charset val="204"/>
          </rPr>
          <t>318,361 до 01.08.24г.</t>
        </r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" sId="1">
    <oc r="B48" t="inlineStr">
      <is>
    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 содержание светофорных объектов)</t>
      </is>
    </oc>
    <nc r="B48" t="inlineStr">
      <is>
    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(содержание светофорных объектов)</t>
      </is>
    </nc>
  </rcc>
  <rcc rId="91" sId="1">
    <oc r="B50" t="inlineStr">
      <is>
    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 содержание дорожных знаков)</t>
      </is>
    </oc>
    <nc r="B50" t="inlineStr">
      <is>
    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(содержание дорожных знаков)</t>
      </is>
    </nc>
  </rcc>
  <rcc rId="92" sId="1">
    <oc r="B52" t="inlineStr">
      <is>
    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 содержание ограждений)</t>
      </is>
    </oc>
    <nc r="B52" t="inlineStr">
      <is>
    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(содержание ограждений)</t>
      </is>
    </nc>
  </rcc>
  <rcc rId="93" sId="1">
    <oc r="B58" t="inlineStr">
      <is>
    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 содержание искусственных неровностей)</t>
      </is>
    </oc>
    <nc r="B58" t="inlineStr">
      <is>
    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(содержание искусственных неровностей)</t>
      </is>
    </nc>
  </rcc>
  <rcc rId="94" sId="1">
    <oc r="B54" t="inlineStr">
      <is>
    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 содержание и развитие, в том числе модернизация АСУДД)</t>
      </is>
    </oc>
    <nc r="B54" t="inlineStr">
      <is>
    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(содержание и развитие, в том числе модернизация АСУДД)</t>
      </is>
    </nc>
  </rcc>
  <rcc rId="95" sId="1">
    <oc r="B56" t="inlineStr">
      <is>
    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 нанесение дорожной разметки)</t>
      </is>
    </oc>
    <nc r="B56" t="inlineStr">
      <is>
    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(нанесение дорожной разметки)</t>
      </is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EE929D0-225D-4963-BBB1-DEFA3C091CCB}" action="delete"/>
  <rdn rId="0" localSheetId="1" customView="1" name="Z_BEE929D0_225D_4963_BBB1_DEFA3C091CCB_.wvu.PrintTitles" hidden="1" oldHidden="1">
    <formula>Лист1!$3:$5</formula>
    <oldFormula>Лист1!$3:$5</oldFormula>
  </rdn>
  <rcv guid="{BEE929D0-225D-4963-BBB1-DEFA3C091CCB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185416D-F314-4B2F-BDA1-1EAD1FD8DAD1}" action="delete"/>
  <rdn rId="0" localSheetId="1" customView="1" name="Z_E185416D_F314_4B2F_BDA1_1EAD1FD8DAD1_.wvu.PrintArea" hidden="1" oldHidden="1">
    <formula>Лист1!$A$1:$H$228</formula>
  </rdn>
  <rdn rId="0" localSheetId="1" customView="1" name="Z_E185416D_F314_4B2F_BDA1_1EAD1FD8DAD1_.wvu.PrintTitles" hidden="1" oldHidden="1">
    <formula>Лист1!$3:$5</formula>
    <oldFormula>Лист1!$3:$5</oldFormula>
  </rdn>
  <rcv guid="{E185416D-F314-4B2F-BDA1-1EAD1FD8DAD1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3" start="0" length="2147483647">
    <dxf>
      <font>
        <color auto="1"/>
      </font>
    </dxf>
  </rfmt>
  <rfmt sheetId="1" sqref="E20">
    <dxf>
      <numFmt numFmtId="3" formatCode="#,##0"/>
    </dxf>
  </rfmt>
  <rfmt sheetId="1" sqref="D24">
    <dxf>
      <numFmt numFmtId="3" formatCode="#,##0"/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B44" t="inlineStr">
      <is>
    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 (ремонт, очистка от снега и мусора проезжей части бесхозяйных дорог и проездов)</t>
      </is>
    </oc>
    <nc r="B44" t="inlineStr">
      <is>
    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 (ремонт, очистка от снега и мусора проезжей части бесхозяйных проездов)</t>
      </is>
    </nc>
  </rcc>
  <rcv guid="{22246A94-D6B5-4F1A-815D-BB7E37D6826C}" action="delete"/>
  <rcv guid="{22246A94-D6B5-4F1A-815D-BB7E37D6826C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98:H98">
    <dxf>
      <fill>
        <patternFill>
          <bgColor rgb="FFFFFF00"/>
        </patternFill>
      </fill>
    </dxf>
  </rfmt>
  <rcc rId="99" sId="1" numFmtId="4">
    <oc r="E103">
      <v>958758.17</v>
    </oc>
    <nc r="E103">
      <v>1065791.5</v>
    </nc>
  </rcc>
  <rfmt sheetId="1" sqref="E103:H103" start="0" length="2147483647">
    <dxf>
      <font>
        <color auto="1"/>
      </font>
    </dxf>
  </rfmt>
  <rcc rId="100" sId="1" numFmtId="4">
    <oc r="E102">
      <v>37500</v>
    </oc>
    <nc r="E102">
      <v>59442</v>
    </nc>
  </rcc>
  <rfmt sheetId="1" sqref="B102:B103" start="0" length="2147483647">
    <dxf>
      <font>
        <color auto="1"/>
      </font>
    </dxf>
  </rfmt>
  <rcc rId="101" sId="1" numFmtId="4">
    <oc r="F102">
      <v>38078</v>
    </oc>
    <nc r="F102">
      <v>48495</v>
    </nc>
  </rcc>
  <rcc rId="102" sId="1" numFmtId="4">
    <oc r="F103">
      <v>1124483.3999999999</v>
    </oc>
    <nc r="F103">
      <v>1002011.48</v>
    </nc>
  </rcc>
  <rcc rId="103" sId="1" numFmtId="4">
    <oc r="G103">
      <v>1082249</v>
    </oc>
    <nc r="G103">
      <v>1010650.9</v>
    </nc>
  </rcc>
  <rcc rId="104" sId="1" numFmtId="4">
    <oc r="H103">
      <v>1082249</v>
    </oc>
    <nc r="H103">
      <v>1021985.7</v>
    </nc>
  </rcc>
  <rcc rId="105" sId="1" numFmtId="4">
    <oc r="G102">
      <v>38078</v>
    </oc>
    <nc r="G102">
      <v>50107</v>
    </nc>
  </rcc>
  <rcc rId="106" sId="1" numFmtId="4">
    <oc r="H102">
      <v>38078</v>
    </oc>
    <nc r="H102">
      <v>50613</v>
    </nc>
  </rcc>
  <rfmt sheetId="1" sqref="E102:H103" start="0" length="2147483647">
    <dxf>
      <font>
        <color auto="1"/>
      </font>
    </dxf>
  </rfmt>
  <rfmt sheetId="1" sqref="B102:C103" start="0" length="2147483647">
    <dxf>
      <font>
        <color auto="1"/>
      </font>
    </dxf>
  </rfmt>
  <rfmt sheetId="1" sqref="F98:H98" start="0" length="2147483647">
    <dxf>
      <font>
        <color rgb="FFFF0000"/>
      </font>
    </dxf>
  </rfmt>
  <rcc rId="107" sId="1" numFmtId="4">
    <oc r="E104">
      <v>133955</v>
    </oc>
    <nc r="E104">
      <v>134450</v>
    </nc>
  </rcc>
  <rcc rId="108" sId="1" numFmtId="4">
    <oc r="E105">
      <v>71243.63</v>
    </oc>
    <nc r="E105">
      <v>67884.06</v>
    </nc>
  </rcc>
  <rfmt sheetId="1" sqref="E104:E105" start="0" length="2147483647">
    <dxf>
      <font>
        <color auto="1"/>
      </font>
    </dxf>
  </rfmt>
  <rcc rId="109" sId="1" numFmtId="4">
    <oc r="F104">
      <v>151160</v>
    </oc>
    <nc r="F104">
      <v>157160</v>
    </nc>
  </rcc>
  <rcc rId="110" sId="1" numFmtId="4">
    <oc r="G104">
      <v>151160</v>
    </oc>
    <nc r="G104">
      <v>157160</v>
    </nc>
  </rcc>
  <rcc rId="111" sId="1" numFmtId="4">
    <oc r="H104">
      <v>151160</v>
    </oc>
    <nc r="H104">
      <v>157160</v>
    </nc>
  </rcc>
  <rfmt sheetId="1" sqref="F104:H104" start="0" length="2147483647">
    <dxf>
      <font>
        <color auto="1"/>
      </font>
    </dxf>
  </rfmt>
  <rcc rId="112" sId="1" numFmtId="4">
    <oc r="F105">
      <v>79159.03</v>
    </oc>
    <nc r="F105">
      <v>73108.25</v>
    </nc>
  </rcc>
  <rcc rId="113" sId="1" numFmtId="4">
    <oc r="G105">
      <v>79159.03</v>
    </oc>
    <nc r="G105">
      <v>73108.25</v>
    </nc>
  </rcc>
  <rcc rId="114" sId="1" numFmtId="4">
    <oc r="H105">
      <v>79159.03</v>
    </oc>
    <nc r="H105">
      <v>73108.25</v>
    </nc>
  </rcc>
  <rfmt sheetId="1" sqref="F105:H105" start="0" length="2147483647">
    <dxf>
      <font>
        <color auto="1"/>
      </font>
    </dxf>
  </rfmt>
  <rcc rId="115" sId="1" numFmtId="4">
    <oc r="E107">
      <v>14785.07</v>
    </oc>
    <nc r="E107">
      <v>7711.96</v>
    </nc>
  </rcc>
  <rcc rId="116" sId="1" numFmtId="4">
    <oc r="F107">
      <v>13092.56</v>
    </oc>
    <nc r="F107">
      <v>8691.08</v>
    </nc>
  </rcc>
  <rcc rId="117" sId="1" numFmtId="4">
    <oc r="G107">
      <v>12082.189999999999</v>
    </oc>
    <nc r="G107">
      <v>8691.08</v>
    </nc>
  </rcc>
  <rcc rId="118" sId="1" numFmtId="4">
    <oc r="H107">
      <v>12082.189999999999</v>
    </oc>
    <nc r="H107">
      <v>8691.08</v>
    </nc>
  </rcc>
  <rfmt sheetId="1" sqref="E107:H107" start="0" length="2147483647">
    <dxf>
      <font>
        <color auto="1"/>
      </font>
    </dxf>
  </rfmt>
  <rfmt sheetId="1" sqref="E106:H106">
    <dxf>
      <fill>
        <patternFill>
          <bgColor rgb="FFFFFF00"/>
        </patternFill>
      </fill>
    </dxf>
  </rfmt>
  <rfmt sheetId="1" sqref="E107:H107">
    <dxf>
      <fill>
        <patternFill>
          <bgColor rgb="FFFFFF00"/>
        </patternFill>
      </fill>
    </dxf>
  </rfmt>
  <rfmt sheetId="1" sqref="E108" start="0" length="2147483647">
    <dxf>
      <font>
        <color auto="1"/>
      </font>
    </dxf>
  </rfmt>
  <rfmt sheetId="1" sqref="F108" start="0" length="2147483647">
    <dxf>
      <font>
        <color auto="1"/>
      </font>
    </dxf>
  </rfmt>
  <rcc rId="119" sId="1" numFmtId="4">
    <oc r="G108">
      <v>2985</v>
    </oc>
    <nc r="G108">
      <v>1400</v>
    </nc>
  </rcc>
  <rcc rId="120" sId="1" numFmtId="4">
    <oc r="H108">
      <v>2985</v>
    </oc>
    <nc r="H108">
      <v>1400</v>
    </nc>
  </rcc>
  <rcc rId="121" sId="1" numFmtId="4">
    <oc r="E108">
      <v>2985</v>
    </oc>
    <nc r="E108">
      <v>1400</v>
    </nc>
  </rcc>
  <rcc rId="122" sId="1" numFmtId="4">
    <oc r="F108">
      <v>2985</v>
    </oc>
    <nc r="F108">
      <v>1400</v>
    </nc>
  </rcc>
  <rcc rId="123" sId="1" numFmtId="4">
    <oc r="E109">
      <v>7488.6</v>
    </oc>
    <nc r="E109">
      <v>6985.79</v>
    </nc>
  </rcc>
  <rcc rId="124" sId="1" numFmtId="4">
    <oc r="F109">
      <v>6420.26</v>
    </oc>
    <nc r="F109">
      <v>8346.91</v>
    </nc>
  </rcc>
  <rcc rId="125" sId="1" numFmtId="4">
    <oc r="G109">
      <v>5515.17</v>
    </oc>
    <nc r="G109">
      <v>7821.8</v>
    </nc>
  </rcc>
  <rcc rId="126" sId="1" numFmtId="4">
    <oc r="H109">
      <v>5515.17</v>
    </oc>
    <nc r="H109">
      <v>7820.46</v>
    </nc>
  </rcc>
  <rfmt sheetId="1" sqref="E108:H109" start="0" length="2147483647">
    <dxf>
      <font>
        <color auto="1"/>
      </font>
    </dxf>
  </rfmt>
  <rcc rId="127" sId="1" numFmtId="4">
    <oc r="E110">
      <v>1400</v>
    </oc>
    <nc r="E110">
      <v>2985</v>
    </nc>
  </rcc>
  <rcc rId="128" sId="1" odxf="1" dxf="1" numFmtId="4">
    <oc r="F110">
      <v>1400</v>
    </oc>
    <nc r="F110">
      <v>2985</v>
    </nc>
    <odxf>
      <alignment wrapText="0" readingOrder="0"/>
    </odxf>
    <ndxf>
      <alignment wrapText="1" readingOrder="0"/>
    </ndxf>
  </rcc>
  <rcc rId="129" sId="1" odxf="1" dxf="1" numFmtId="4">
    <oc r="G110">
      <v>1400</v>
    </oc>
    <nc r="G110">
      <v>2985</v>
    </nc>
    <odxf>
      <alignment wrapText="0" readingOrder="0"/>
    </odxf>
    <ndxf>
      <alignment wrapText="1" readingOrder="0"/>
    </ndxf>
  </rcc>
  <rcc rId="130" sId="1" odxf="1" dxf="1" numFmtId="4">
    <oc r="H110">
      <v>1400</v>
    </oc>
    <nc r="H110">
      <v>2985</v>
    </nc>
    <odxf>
      <alignment wrapText="0" readingOrder="0"/>
    </odxf>
    <ndxf>
      <alignment wrapText="1" readingOrder="0"/>
    </ndxf>
  </rcc>
  <rfmt sheetId="1" sqref="E110:H110" start="0" length="2147483647">
    <dxf>
      <font>
        <color auto="1"/>
      </font>
    </dxf>
  </rfmt>
  <rfmt sheetId="1" sqref="B108:C109" start="0" length="2147483647">
    <dxf>
      <font>
        <color auto="1"/>
      </font>
    </dxf>
  </rfmt>
  <rfmt sheetId="1" sqref="B110:C111" start="0" length="2147483647">
    <dxf>
      <font>
        <color auto="1"/>
      </font>
    </dxf>
  </rfmt>
  <rcc rId="131" sId="1" numFmtId="4">
    <oc r="E111">
      <v>12663.77</v>
    </oc>
    <nc r="E111">
      <v>13564.86</v>
    </nc>
  </rcc>
  <rcc rId="132" sId="1" numFmtId="4">
    <oc r="F111">
      <v>12624.48</v>
    </oc>
    <nc r="F111">
      <v>18893.150000000001</v>
    </nc>
  </rcc>
  <rcc rId="133" sId="1" numFmtId="4">
    <oc r="G111">
      <v>10509.52</v>
    </oc>
    <nc r="G111">
      <v>17773.53</v>
    </nc>
  </rcc>
  <rcc rId="134" sId="1" numFmtId="4">
    <oc r="H111">
      <v>10509.52</v>
    </oc>
    <nc r="H111">
      <v>17770.68</v>
    </nc>
  </rcc>
  <rfmt sheetId="1" sqref="E111:H111" start="0" length="2147483647">
    <dxf>
      <font>
        <color auto="1"/>
      </font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06:H106" start="0" length="2147483647">
    <dxf>
      <font>
        <color auto="1"/>
      </font>
    </dxf>
  </rfmt>
  <rcc rId="135" sId="1" numFmtId="4">
    <oc r="E107">
      <v>7711.96</v>
    </oc>
    <nc r="E107">
      <f>15542.86+1106.1</f>
    </nc>
  </rcc>
  <rcc rId="136" sId="1" numFmtId="4">
    <oc r="F107">
      <v>8691.08</v>
    </oc>
    <nc r="F107">
      <f>14341.28+1535.8</f>
    </nc>
  </rcc>
  <rcc rId="137" sId="1" numFmtId="4">
    <oc r="G107">
      <v>8691.08</v>
    </oc>
    <nc r="G107">
      <f>13624.87+1535.8</f>
    </nc>
  </rcc>
  <rcc rId="138" sId="1" numFmtId="4">
    <oc r="H107">
      <v>8691.08</v>
    </oc>
    <nc r="H107">
      <f>13623.05+1535.8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13:H113" start="0" length="2147483647">
    <dxf>
      <font>
        <color auto="1"/>
      </font>
    </dxf>
  </rfmt>
  <rcc rId="139" sId="1" numFmtId="4">
    <oc r="E114">
      <v>11499.51</v>
    </oc>
    <nc r="E114">
      <v>12644.41</v>
    </nc>
  </rcc>
  <rcc rId="140" sId="1" numFmtId="4">
    <oc r="F114">
      <v>12596.33</v>
    </oc>
    <nc r="F114">
      <v>10735.43</v>
    </nc>
  </rcc>
  <rcc rId="141" sId="1" numFmtId="4">
    <oc r="G114">
      <v>14169.19</v>
    </oc>
    <nc r="G114">
      <v>10682.92</v>
    </nc>
  </rcc>
  <rcc rId="142" sId="1" numFmtId="4">
    <oc r="H114">
      <v>14169.19</v>
    </oc>
    <nc r="H114">
      <v>10682.78</v>
    </nc>
  </rcc>
  <rfmt sheetId="1" sqref="E114:H114" start="0" length="2147483647">
    <dxf>
      <font>
        <color auto="1"/>
      </font>
    </dxf>
  </rfmt>
  <rfmt sheetId="1" sqref="A113:C114" start="0" length="2147483647">
    <dxf>
      <font>
        <color auto="1"/>
      </font>
    </dxf>
  </rfmt>
  <rfmt sheetId="1" sqref="A102:A111" start="0" length="2147483647">
    <dxf>
      <font>
        <color auto="1"/>
      </font>
    </dxf>
  </rfmt>
  <rfmt sheetId="1" sqref="E115:H115" start="0" length="2147483647">
    <dxf>
      <font>
        <color auto="1"/>
      </font>
    </dxf>
  </rfmt>
  <rcc rId="143" sId="1" numFmtId="4">
    <oc r="E116">
      <v>7381.18</v>
    </oc>
    <nc r="E116">
      <v>6329.23</v>
    </nc>
  </rcc>
  <rcc rId="144" sId="1" numFmtId="4">
    <oc r="F116">
      <v>6306.91</v>
    </oc>
    <nc r="F116">
      <v>4789.8999999999996</v>
    </nc>
  </rcc>
  <rcc rId="145" sId="1" numFmtId="4">
    <oc r="G116">
      <v>7101.03</v>
    </oc>
    <nc r="G116">
      <v>4765.5200000000004</v>
    </nc>
  </rcc>
  <rcc rId="146" sId="1" numFmtId="4">
    <oc r="H116">
      <v>7101.03</v>
    </oc>
    <nc r="H116">
      <v>4765.46</v>
    </nc>
  </rcc>
  <rfmt sheetId="1" sqref="E116:H116" start="0" length="2147483647">
    <dxf>
      <font>
        <color auto="1"/>
      </font>
    </dxf>
  </rfmt>
  <rfmt sheetId="1" sqref="A115:C116" start="0" length="2147483647">
    <dxf>
      <font>
        <color auto="1"/>
      </font>
    </dxf>
  </rfmt>
  <rfmt sheetId="1" sqref="E117:H117" start="0" length="2147483647">
    <dxf>
      <font>
        <color auto="1"/>
      </font>
    </dxf>
  </rfmt>
  <rfmt sheetId="1" sqref="B117:B118" start="0" length="2147483647">
    <dxf>
      <font>
        <color auto="1"/>
      </font>
    </dxf>
  </rfmt>
  <rfmt sheetId="1" sqref="C117:C118" start="0" length="2147483647">
    <dxf>
      <font>
        <color auto="1"/>
      </font>
    </dxf>
  </rfmt>
  <rcc rId="147" sId="1" numFmtId="4">
    <oc r="E118">
      <v>3511.81</v>
    </oc>
    <nc r="E118">
      <v>3731.75</v>
    </nc>
  </rcc>
  <rcc rId="148" sId="1" numFmtId="4">
    <oc r="F118">
      <v>3727.2799999999997</v>
    </oc>
    <nc r="F118">
      <v>2884.62</v>
    </nc>
  </rcc>
  <rcc rId="149" sId="1" numFmtId="4">
    <oc r="G118">
      <v>4229.47</v>
    </oc>
    <nc r="G118">
      <v>2879.74</v>
    </nc>
  </rcc>
  <rcc rId="150" sId="1" numFmtId="4">
    <oc r="H118">
      <v>4229.47</v>
    </oc>
    <nc r="H118">
      <v>2879.73</v>
    </nc>
  </rcc>
  <rfmt sheetId="1" sqref="E118:H118" start="0" length="2147483647">
    <dxf>
      <font>
        <color auto="1"/>
      </font>
    </dxf>
  </rfmt>
  <rfmt sheetId="1" sqref="E121:H121" start="0" length="2147483647">
    <dxf>
      <font>
        <color auto="1"/>
      </font>
    </dxf>
  </rfmt>
  <rfmt sheetId="1" sqref="B121:B122" start="0" length="2147483647">
    <dxf>
      <font>
        <color auto="1"/>
      </font>
    </dxf>
  </rfmt>
  <rcc rId="151" sId="1" numFmtId="4">
    <oc r="E122">
      <v>8943.86</v>
    </oc>
    <nc r="E122">
      <v>9125.81</v>
    </nc>
  </rcc>
  <rcc rId="152" sId="1" numFmtId="4">
    <oc r="F122">
      <v>8850.380000000001</v>
    </oc>
    <nc r="F122">
      <v>10161.200000000001</v>
    </nc>
  </rcc>
  <rcc rId="153" sId="1" numFmtId="4">
    <oc r="G122">
      <v>8349.1600000000017</v>
    </oc>
    <nc r="G122">
      <v>12241.94</v>
    </nc>
  </rcc>
  <rcc rId="154" sId="1" numFmtId="4">
    <oc r="H122">
      <v>8349.1600000000017</v>
    </oc>
    <nc r="H122">
      <v>9859.6299999999992</v>
    </nc>
  </rcc>
  <rfmt sheetId="1" sqref="E122:H122" start="0" length="2147483647">
    <dxf>
      <font>
        <color auto="1"/>
      </font>
    </dxf>
  </rfmt>
  <rfmt sheetId="1" sqref="C121:C122" start="0" length="2147483647">
    <dxf>
      <font>
        <color auto="1"/>
      </font>
    </dxf>
  </rfmt>
  <rfmt sheetId="1" sqref="B119:B120" start="0" length="2147483647">
    <dxf>
      <font>
        <color auto="1"/>
      </font>
    </dxf>
  </rfmt>
  <rfmt sheetId="1" sqref="E119:H119" start="0" length="2147483647">
    <dxf>
      <font>
        <color auto="1"/>
      </font>
    </dxf>
  </rfmt>
  <rcc rId="155" sId="1" numFmtId="4">
    <oc r="E120">
      <v>1390.63</v>
    </oc>
    <nc r="E120">
      <v>5893.83</v>
    </nc>
  </rcc>
  <rcc rId="156" sId="1" numFmtId="4">
    <oc r="F120">
      <v>5887.99</v>
    </oc>
    <nc r="F120">
      <v>2905.93</v>
    </nc>
  </rcc>
  <rcc rId="157" sId="1" numFmtId="4">
    <oc r="G120">
      <v>6685.8600000000006</v>
    </oc>
    <nc r="G120">
      <v>2899.55</v>
    </nc>
  </rcc>
  <rcc rId="158" sId="1" numFmtId="4">
    <oc r="H120">
      <v>6685.8600000000006</v>
    </oc>
    <nc r="H120">
      <v>2899.53</v>
    </nc>
  </rcc>
  <rfmt sheetId="1" sqref="E120:H120" start="0" length="2147483647">
    <dxf>
      <font>
        <color auto="1"/>
      </font>
    </dxf>
  </rfmt>
  <rfmt sheetId="1" sqref="C119:C120" start="0" length="2147483647">
    <dxf>
      <font>
        <color auto="1"/>
      </font>
    </dxf>
  </rfmt>
  <rcc rId="159" sId="1" numFmtId="4">
    <oc r="E123">
      <v>2478</v>
    </oc>
    <nc r="E123">
      <v>2781</v>
    </nc>
  </rcc>
  <rcc rId="160" sId="1" numFmtId="4">
    <oc r="F123">
      <v>2478</v>
    </oc>
    <nc r="F123">
      <v>2863</v>
    </nc>
  </rcc>
  <rcc rId="161" sId="1" numFmtId="4">
    <oc r="G123">
      <v>2478</v>
    </oc>
    <nc r="G123">
      <v>2863</v>
    </nc>
  </rcc>
  <rcc rId="162" sId="1" numFmtId="4">
    <oc r="H123">
      <v>2478</v>
    </oc>
    <nc r="H123">
      <v>2863</v>
    </nc>
  </rcc>
  <rfmt sheetId="1" sqref="E123:H123" start="0" length="2147483647">
    <dxf>
      <font>
        <color auto="1"/>
      </font>
    </dxf>
  </rfmt>
  <rfmt sheetId="1" sqref="A115:B124" start="0" length="2147483647">
    <dxf>
      <font>
        <color auto="1"/>
      </font>
    </dxf>
  </rfmt>
  <rfmt sheetId="1" sqref="C123:C124" start="0" length="2147483647">
    <dxf>
      <font>
        <color auto="1"/>
      </font>
    </dxf>
  </rfmt>
  <rcc rId="163" sId="1" numFmtId="4">
    <oc r="E124">
      <v>3703.02</v>
    </oc>
    <nc r="E124">
      <v>5361.23</v>
    </nc>
  </rcc>
  <rcc rId="164" sId="1" numFmtId="4">
    <oc r="F124">
      <v>3993.88</v>
    </oc>
    <nc r="F124">
      <v>4445.79</v>
    </nc>
  </rcc>
  <rcc rId="165" sId="1" numFmtId="4">
    <oc r="G124">
      <v>3074.12</v>
    </oc>
    <nc r="G124">
      <v>3986.37</v>
    </nc>
  </rcc>
  <rcc rId="166" sId="1" numFmtId="4">
    <oc r="H124">
      <v>3213.8199999999997</v>
    </oc>
    <nc r="H124">
      <v>3986.28</v>
    </nc>
  </rcc>
  <rfmt sheetId="1" sqref="E124:H124" start="0" length="2147483647">
    <dxf>
      <font>
        <color auto="1"/>
      </font>
    </dxf>
  </rfmt>
  <rcc rId="167" sId="1">
    <nc r="I83">
      <v>14258665.49</v>
    </nc>
  </rcc>
  <rcc rId="168" sId="1">
    <nc r="J83">
      <v>14799914.02</v>
    </nc>
  </rcc>
  <rcc rId="169" sId="1">
    <nc r="K83">
      <v>14569854.93</v>
    </nc>
  </rcc>
  <rcc rId="170" sId="1">
    <nc r="L83">
      <v>14581189.73</v>
    </nc>
  </rcc>
  <rfmt sheetId="1" sqref="I83:L84">
    <dxf>
      <numFmt numFmtId="4" formatCode="#,##0.00"/>
    </dxf>
  </rfmt>
  <rcc rId="171" sId="1">
    <nc r="I84">
      <f>I83-E83</f>
    </nc>
  </rcc>
  <rfmt sheetId="1" sqref="I83:L84">
    <dxf>
      <alignment horizontal="center" readingOrder="0"/>
    </dxf>
  </rfmt>
  <rfmt sheetId="1" sqref="I83:L84">
    <dxf>
      <alignment vertical="center" readingOrder="0"/>
    </dxf>
  </rfmt>
  <rcc rId="172" sId="1">
    <nc r="J84">
      <f>J83-F83</f>
    </nc>
  </rcc>
  <rcc rId="173" sId="1">
    <nc r="K84">
      <f>K83-G83</f>
    </nc>
  </rcc>
  <rcc rId="174" sId="1">
    <nc r="L84">
      <f>L83-H83</f>
    </nc>
  </rcc>
  <rfmt sheetId="1" sqref="I85" start="0" length="0">
    <dxf>
      <numFmt numFmtId="4" formatCode="#,##0.00"/>
    </dxf>
  </rfmt>
  <rfmt sheetId="1" sqref="J85" start="0" length="0">
    <dxf>
      <numFmt numFmtId="4" formatCode="#,##0.00"/>
    </dxf>
  </rfmt>
  <rfmt sheetId="1" sqref="K85" start="0" length="0">
    <dxf>
      <numFmt numFmtId="4" formatCode="#,##0.00"/>
    </dxf>
  </rfmt>
  <rfmt sheetId="1" sqref="L85" start="0" length="0">
    <dxf>
      <numFmt numFmtId="4" formatCode="#,##0.00"/>
    </dxf>
  </rfmt>
  <rcc rId="175" sId="1">
    <nc r="I85">
      <f>E84+I84</f>
    </nc>
  </rcc>
  <rcc rId="176" sId="1">
    <nc r="J85">
      <f>F84+J84</f>
    </nc>
  </rcc>
  <rcc rId="177" sId="1">
    <nc r="K85">
      <f>G84+K84</f>
    </nc>
  </rcc>
  <rcc rId="178" sId="1">
    <nc r="L85">
      <f>H84+L84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9" sId="1">
    <oc r="B28" t="inlineStr">
      <is>
        <t>Повышение эффективности проведения профилактики возникновения, локализации и ликвидации очагов вредных организмов  (лесопатологическое обследования, в том числе инструментальным и (или) визуальным способом)</t>
      </is>
    </oc>
    <nc r="B28" t="inlineStr">
      <is>
        <t>Повышение эффективности проведения профилактики возникновения, локализации и ликвидации очагов вредных организмов  (лесопатологическое обследования, в том числе инструментальным и (или) визуальным способами)</t>
      </is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" sId="1">
    <oc r="E85">
      <f>E87+E89+E91+E93+E95+E103+E97+E105+E109+E111+E107+E99</f>
    </oc>
    <nc r="E85">
      <f>E87+E89+E91+E93+E95+E103+E97+E105+E109+E111+E107+E99+E101</f>
    </nc>
  </rcc>
  <rcc rId="181" sId="1">
    <oc r="F85">
      <f>F87+F89+F91+F93+F95+F103+F97+F105+F109+F111+F107+F99+F101</f>
    </oc>
    <nc r="F85">
      <f>F87+F89+F91+F93+F95+F103+F97+F105+F109+F111+F107+F99+F101</f>
    </nc>
  </rcc>
  <rcc rId="182" sId="1">
    <oc r="G85">
      <f>G87+G89+G91+G93+G95+G103+G97+G105+G109+G111+G107+G99+G101</f>
    </oc>
    <nc r="G85">
      <f>G87+G89+G91+G93+G95+G103+G97+G105+G109+G111+G107+G99+G101</f>
    </nc>
  </rcc>
  <rcc rId="183" sId="1">
    <oc r="H85">
      <f>H87+H89+H91+H93+H95+H103+H97+H105+H109+H111+H107+H99+H101</f>
    </oc>
    <nc r="H85">
      <f>H87+H89+H91+H93+H95+H103+H97+H105+H109+H111+H107+H99+H101</f>
    </nc>
  </rcc>
  <rcc rId="184" sId="1">
    <oc r="E112">
      <f>E114+E116+E118+E120+E122+E124</f>
    </oc>
    <nc r="E112">
      <f>E114+E116+E118+E120+E122+E124</f>
    </nc>
  </rcc>
  <rcc rId="185" sId="1">
    <oc r="G112">
      <f>G114+G116+G118+G120+G122+G124</f>
    </oc>
    <nc r="G112">
      <f>G114+G116+G118+G120+G122+G124</f>
    </nc>
  </rcc>
  <rcc rId="186" sId="1">
    <oc r="H112">
      <f>H114+H116+H118+H120+H122+H124</f>
    </oc>
    <nc r="H112">
      <f>H114+H116+H118+H120+H122+H124</f>
    </nc>
  </rcc>
  <rcc rId="187" sId="1">
    <oc r="D85">
      <f>D87+D89+D91+D93+D95+D103+D97+D105+D109+D111+D107+D99</f>
    </oc>
    <nc r="D85">
      <f>D87+D89+D91+D93+D95+D103+D97+D105+D109+D111+D107+D99+D101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" sId="1" numFmtId="4">
    <oc r="G91">
      <v>2310930.48</v>
    </oc>
    <nc r="G91">
      <v>2310930.4900000002</v>
    </nc>
  </rcc>
  <rcc rId="189" sId="1" numFmtId="4">
    <oc r="G122">
      <v>12241.94</v>
    </oc>
    <nc r="G122">
      <v>9860.39</v>
    </nc>
  </rcc>
  <rcc rId="190" sId="1">
    <oc r="F112">
      <f>F114+F116+F118+F120+F122+F124</f>
    </oc>
    <nc r="F112">
      <f>F114+F116+F118+F120+F122+F124</f>
    </nc>
  </rcc>
  <rcc rId="191" sId="1">
    <oc r="G85">
      <f>G87+G89+G91+G93+G95+G103+G97+G105+G109+G111+G107+G99+G101</f>
    </oc>
    <nc r="G85">
      <f>G87+G89+G91+G93+G95+G103+G97+G105+G109+G111+G107+G99+G101</f>
    </nc>
  </rcc>
  <rcc rId="192" sId="1">
    <oc r="F85">
      <f>F87+F89+F91+F93+F95+F103+F97+F105+F109+F111+F107+F99+F101</f>
    </oc>
    <nc r="F85">
      <f>F87+F89+F91+F93+F95+F103+F97+F105+F109+F111+F107+F99+F101</f>
    </nc>
  </rcc>
  <rcc rId="193" sId="1" numFmtId="4">
    <oc r="E84">
      <v>131908.48000000001</v>
    </oc>
    <nc r="E84"/>
  </rcc>
  <rcc rId="194" sId="1" numFmtId="4">
    <oc r="F84">
      <v>115317</v>
    </oc>
    <nc r="F84"/>
  </rcc>
  <rcc rId="195" sId="1" numFmtId="4">
    <oc r="G84">
      <v>115317</v>
    </oc>
    <nc r="G84"/>
  </rcc>
  <rcc rId="196" sId="1" numFmtId="4">
    <oc r="H84">
      <v>115317</v>
    </oc>
    <nc r="H84"/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" sId="1" numFmtId="4">
    <oc r="F97">
      <v>397520.79</v>
    </oc>
    <nc r="F97">
      <f>397520.79-4445.79</f>
    </nc>
  </rcc>
  <rcc rId="198" sId="1" numFmtId="4">
    <oc r="G97">
      <v>331605.74</v>
    </oc>
    <nc r="G97">
      <f>331605.74-3986.37</f>
    </nc>
  </rcc>
  <rcc rId="199" sId="1" numFmtId="4">
    <oc r="H97">
      <v>331565.74</v>
    </oc>
    <nc r="H97">
      <f>331565.74-3986.28</f>
    </nc>
  </rcc>
  <rcv guid="{A1F4CD42-1E4C-448E-B98D-E96B15A74769}" action="delete"/>
  <rdn rId="0" localSheetId="1" customView="1" name="Z_A1F4CD42_1E4C_448E_B98D_E96B15A74769_.wvu.PrintTitles" hidden="1" oldHidden="1">
    <formula>Лист1!$3:$5</formula>
    <oldFormula>Лист1!$3:$5</oldFormula>
  </rdn>
  <rcv guid="{A1F4CD42-1E4C-448E-B98D-E96B15A74769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" sId="1" numFmtId="4">
    <oc r="E105">
      <v>67884.06</v>
    </oc>
    <nc r="E105">
      <f>67884.06+7711.96</f>
    </nc>
  </rcc>
  <rcc rId="202" sId="1" numFmtId="4">
    <oc r="F105">
      <v>73108.25</v>
    </oc>
    <nc r="F105">
      <f>73108.25+8691.08</f>
    </nc>
  </rcc>
  <rcc rId="203" sId="1" numFmtId="4">
    <oc r="G105">
      <v>73108.25</v>
    </oc>
    <nc r="G105">
      <f>73108.25+8691.08</f>
    </nc>
  </rcc>
  <rcc rId="204" sId="1" numFmtId="4">
    <oc r="H105">
      <v>73108.25</v>
    </oc>
    <nc r="H105">
      <f>73108.25+8691.08</f>
    </nc>
  </rcc>
  <rcc rId="205" sId="1" numFmtId="4">
    <oc r="E97">
      <v>381213.27</v>
    </oc>
    <nc r="E97">
      <f>381213.27-5361.23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" sId="1" numFmtId="4">
    <oc r="F93">
      <v>3469331.92</v>
    </oc>
    <nc r="F93">
      <v>3469331.91</v>
    </nc>
  </rcc>
  <rcc rId="207" sId="1" numFmtId="4">
    <oc r="G93">
      <v>3459042.13</v>
    </oc>
    <nc r="G93">
      <v>3459042.12</v>
    </nc>
  </rcc>
  <rcc rId="208" sId="1" numFmtId="4">
    <oc r="H93">
      <v>3459065.77</v>
    </oc>
    <nc r="H93">
      <v>3459065.76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9" sId="1" numFmtId="4">
    <oc r="F33">
      <v>12379.98</v>
    </oc>
    <nc r="F33">
      <v>12135.4</v>
    </nc>
  </rcc>
  <rcc rId="210" sId="1" numFmtId="4">
    <oc r="G33">
      <v>12379.98</v>
    </oc>
    <nc r="G33">
      <v>12135.4</v>
    </nc>
  </rcc>
  <rcc rId="211" sId="1" numFmtId="4">
    <oc r="H33">
      <v>12379.98</v>
    </oc>
    <nc r="H33">
      <v>12135.4</v>
    </nc>
  </rcc>
  <rcc rId="212" sId="1" numFmtId="4">
    <oc r="F35">
      <v>53795.46</v>
    </oc>
    <nc r="F35">
      <v>52607.5</v>
    </nc>
  </rcc>
  <rcc rId="213" sId="1" numFmtId="4">
    <oc r="G35">
      <v>53795.46</v>
    </oc>
    <nc r="G35">
      <v>52607.5</v>
    </nc>
  </rcc>
  <rcc rId="214" sId="1" numFmtId="4">
    <oc r="H35">
      <v>53795.46</v>
    </oc>
    <nc r="H35">
      <v>52607.5</v>
    </nc>
  </rcc>
  <rcc rId="215" sId="1" numFmtId="4">
    <oc r="D33">
      <v>15152.45</v>
    </oc>
    <nc r="D33">
      <v>19407.240000000002</v>
    </nc>
  </rcc>
  <rcc rId="216" sId="1" numFmtId="4">
    <oc r="D35">
      <v>30620.73</v>
    </oc>
    <nc r="D35">
      <v>67925.350000000006</v>
    </nc>
  </rcc>
  <rcc rId="217" sId="1" numFmtId="4">
    <oc r="D37">
      <v>60170.15</v>
    </oc>
    <nc r="D37">
      <v>16172.7</v>
    </nc>
  </rcc>
  <rcc rId="218" sId="1" numFmtId="4">
    <oc r="F37">
      <v>37697.1</v>
    </oc>
    <nc r="F37">
      <v>37044.9</v>
    </nc>
  </rcc>
  <rcc rId="219" sId="1" numFmtId="4">
    <oc r="G37">
      <v>37697.1</v>
    </oc>
    <nc r="G37">
      <v>37044.9</v>
    </nc>
  </rcc>
  <rcc rId="220" sId="1" numFmtId="4">
    <oc r="H37">
      <v>37697.1</v>
    </oc>
    <nc r="H37">
      <v>37044.9</v>
    </nc>
  </rcc>
  <rfmt sheetId="1" sqref="A6:H13" start="0" length="2147483647">
    <dxf>
      <font>
        <color auto="1"/>
      </font>
    </dxf>
  </rfmt>
  <rcv guid="{CBF1167B-91A1-41BD-B364-C16FFC0F272E}" action="delete"/>
  <rdn rId="0" localSheetId="1" customView="1" name="Z_CBF1167B_91A1_41BD_B364_C16FFC0F272E_.wvu.PrintTitles" hidden="1" oldHidden="1">
    <formula>Лист1!$3:$5</formula>
    <oldFormula>Лист1!$3:$5</oldFormula>
  </rdn>
  <rcv guid="{CBF1167B-91A1-41BD-B364-C16FFC0F272E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" sId="1" numFmtId="4">
    <oc r="F31">
      <v>12536.3</v>
    </oc>
    <nc r="F31">
      <v>12536.33</v>
    </nc>
  </rcc>
  <rcv guid="{ED5C4007-7FF3-4E55-A1B0-ABC7736F6EB6}" action="delete"/>
  <rdn rId="0" localSheetId="1" customView="1" name="Z_ED5C4007_7FF3_4E55_A1B0_ABC7736F6EB6_.wvu.PrintTitles" hidden="1" oldHidden="1">
    <formula>Лист1!$3:$5</formula>
    <oldFormula>Лист1!$3:$5</oldFormula>
  </rdn>
  <rcv guid="{ED5C4007-7FF3-4E55-A1B0-ABC7736F6EB6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86" start="0" length="2147483647">
    <dxf>
      <font>
        <color rgb="FF0000FF"/>
      </font>
    </dxf>
  </rfmt>
  <rfmt sheetId="1" sqref="F86" start="0" length="2147483647">
    <dxf>
      <font>
        <color rgb="FF0000FF"/>
      </font>
    </dxf>
  </rfmt>
  <rfmt sheetId="1" sqref="G86" start="0" length="2147483647">
    <dxf>
      <font>
        <color rgb="FF0000FF"/>
      </font>
    </dxf>
  </rfmt>
  <rfmt sheetId="1" sqref="H86" start="0" length="2147483647">
    <dxf>
      <font>
        <color rgb="FF0000FF"/>
      </font>
    </dxf>
  </rfmt>
  <rcc rId="222" sId="1" odxf="1" dxf="1">
    <oc r="E85">
      <f>E87+E89+E91+E93+E95+E103+E97+E105+E109+E111+E107+E99+E101</f>
    </oc>
    <nc r="E85">
      <f>E87+E89+E91+E93+E95+E97+E99+E101+E103+E105+E107+E109+E111</f>
    </nc>
    <odxf>
      <font>
        <sz val="12"/>
        <color auto="1"/>
        <name val="Times New Roman"/>
        <scheme val="none"/>
      </font>
    </odxf>
    <ndxf>
      <font>
        <sz val="14"/>
        <color auto="1"/>
        <name val="Times New Roman"/>
        <scheme val="none"/>
      </font>
    </ndxf>
  </rcc>
  <rcc rId="223" sId="1" odxf="1" dxf="1">
    <oc r="F85">
      <f>F87+F89+F91+F93+F95+F103+F97+F105+F109+F111+F107+F99+F101</f>
    </oc>
    <nc r="F85">
      <f>F87+F89+F91+F93+F95+F97+F99+F103+F105+F107+F109+F111</f>
    </nc>
    <odxf>
      <font>
        <sz val="12"/>
        <color auto="1"/>
        <name val="Times New Roman"/>
        <scheme val="none"/>
      </font>
    </odxf>
    <ndxf>
      <font>
        <sz val="14"/>
        <color auto="1"/>
        <name val="Times New Roman"/>
        <scheme val="none"/>
      </font>
    </ndxf>
  </rcc>
  <rcc rId="224" sId="1" odxf="1" dxf="1">
    <oc r="G85">
      <f>G87+G89+G91+G93+G95+G103+G97+G105+G109+G111+G107+G99+G101</f>
    </oc>
    <nc r="G85">
      <f>G87+G89+G91+G93+G95+G97+G99+G103+G105+G107+G109+G111</f>
    </nc>
    <odxf>
      <font>
        <sz val="12"/>
        <color auto="1"/>
        <name val="Times New Roman"/>
        <scheme val="none"/>
      </font>
    </odxf>
    <ndxf>
      <font>
        <sz val="14"/>
        <color auto="1"/>
        <name val="Times New Roman"/>
        <scheme val="none"/>
      </font>
    </ndxf>
  </rcc>
  <rcc rId="225" sId="1" odxf="1" dxf="1">
    <oc r="H85">
      <f>H87+H89+H91+H93+H95+H103+H97+H105+H109+H111+H107+H99+H101</f>
    </oc>
    <nc r="H85">
      <f>H87+H89+H91+H93+H95+H97+H99+H103+H105+H107+H109+H111</f>
    </nc>
    <odxf>
      <font>
        <sz val="12"/>
        <color auto="1"/>
        <name val="Times New Roman"/>
        <scheme val="none"/>
      </font>
    </odxf>
    <ndxf>
      <font>
        <sz val="14"/>
        <color auto="1"/>
        <name val="Times New Roman"/>
        <scheme val="none"/>
      </font>
    </ndxf>
  </rcc>
  <rfmt sheetId="1" sqref="E86" start="0" length="0">
    <dxf>
      <font>
        <sz val="14"/>
        <color rgb="FF0000FF"/>
        <name val="Times New Roman"/>
        <scheme val="none"/>
      </font>
    </dxf>
  </rfmt>
  <rfmt sheetId="1" sqref="F86" start="0" length="0">
    <dxf>
      <font>
        <sz val="14"/>
        <color rgb="FF0000FF"/>
        <name val="Times New Roman"/>
        <scheme val="none"/>
      </font>
    </dxf>
  </rfmt>
  <rfmt sheetId="1" sqref="G86" start="0" length="0">
    <dxf>
      <font>
        <sz val="14"/>
        <color rgb="FF0000FF"/>
        <name val="Times New Roman"/>
        <scheme val="none"/>
      </font>
    </dxf>
  </rfmt>
  <rfmt sheetId="1" sqref="H86" start="0" length="0">
    <dxf>
      <font>
        <sz val="14"/>
        <color rgb="FF0000FF"/>
        <name val="Times New Roman"/>
        <scheme val="none"/>
      </font>
    </dxf>
  </rfmt>
  <rcc rId="226" sId="1" odxf="1" dxf="1" numFmtId="4">
    <oc r="E87">
      <v>6447572.3499999996</v>
    </oc>
    <nc r="E87">
      <v>6400658.0499999998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fmt sheetId="1" sqref="F87" start="0" length="0">
    <dxf>
      <font>
        <b/>
        <sz val="14"/>
        <color auto="1"/>
        <name val="Times New Roman"/>
        <scheme val="none"/>
      </font>
    </dxf>
  </rfmt>
  <rcc rId="227" sId="1" odxf="1" dxf="1" numFmtId="4">
    <oc r="G87">
      <v>6401237.1299999999</v>
    </oc>
    <nc r="G87">
      <v>6350367.4000000004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28" sId="1" odxf="1" dxf="1" numFmtId="4">
    <oc r="H87">
      <v>6401237.1299999999</v>
    </oc>
    <nc r="H87">
      <f>6401237.13-50869.73</f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fmt sheetId="1" sqref="E88" start="0" length="0">
    <dxf>
      <font>
        <sz val="14"/>
        <color auto="1"/>
        <name val="Times New Roman"/>
        <scheme val="none"/>
      </font>
    </dxf>
  </rfmt>
  <rfmt sheetId="1" sqref="F88" start="0" length="0">
    <dxf>
      <font>
        <sz val="14"/>
        <color auto="1"/>
        <name val="Times New Roman"/>
        <scheme val="none"/>
      </font>
    </dxf>
  </rfmt>
  <rfmt sheetId="1" sqref="G88" start="0" length="0">
    <dxf>
      <font>
        <sz val="14"/>
        <color auto="1"/>
        <name val="Times New Roman"/>
        <scheme val="none"/>
      </font>
    </dxf>
  </rfmt>
  <rfmt sheetId="1" sqref="H88" start="0" length="0">
    <dxf>
      <font>
        <sz val="14"/>
        <color auto="1"/>
        <name val="Times New Roman"/>
        <scheme val="none"/>
      </font>
    </dxf>
  </rfmt>
  <rfmt sheetId="1" sqref="E89" start="0" length="0">
    <dxf>
      <font>
        <b/>
        <sz val="14"/>
        <color auto="1"/>
        <name val="Times New Roman"/>
        <scheme val="none"/>
      </font>
    </dxf>
  </rfmt>
  <rfmt sheetId="1" sqref="F89" start="0" length="0">
    <dxf>
      <font>
        <b/>
        <sz val="14"/>
        <color auto="1"/>
        <name val="Times New Roman"/>
        <scheme val="none"/>
      </font>
    </dxf>
  </rfmt>
  <rfmt sheetId="1" sqref="G89" start="0" length="0">
    <dxf>
      <font>
        <b/>
        <sz val="14"/>
        <color auto="1"/>
        <name val="Times New Roman"/>
        <scheme val="none"/>
      </font>
    </dxf>
  </rfmt>
  <rfmt sheetId="1" sqref="H89" start="0" length="0">
    <dxf>
      <font>
        <b/>
        <sz val="14"/>
        <color auto="1"/>
        <name val="Times New Roman"/>
        <scheme val="none"/>
      </font>
    </dxf>
  </rfmt>
  <rfmt sheetId="1" sqref="E90" start="0" length="0">
    <dxf>
      <font>
        <sz val="14"/>
        <color auto="1"/>
        <name val="Times New Roman"/>
        <scheme val="none"/>
      </font>
    </dxf>
  </rfmt>
  <rfmt sheetId="1" sqref="F90" start="0" length="0">
    <dxf>
      <font>
        <sz val="14"/>
        <color auto="1"/>
        <name val="Times New Roman"/>
        <scheme val="none"/>
      </font>
    </dxf>
  </rfmt>
  <rfmt sheetId="1" sqref="G90" start="0" length="0">
    <dxf>
      <font>
        <sz val="14"/>
        <color auto="1"/>
        <name val="Times New Roman"/>
        <scheme val="none"/>
      </font>
    </dxf>
  </rfmt>
  <rfmt sheetId="1" sqref="H90" start="0" length="0">
    <dxf>
      <font>
        <sz val="14"/>
        <color auto="1"/>
        <name val="Times New Roman"/>
        <scheme val="none"/>
      </font>
    </dxf>
  </rfmt>
  <rcc rId="229" sId="1" odxf="1" dxf="1" numFmtId="4">
    <oc r="E91">
      <v>2182054.06</v>
    </oc>
    <nc r="E91">
      <f>2182054.06-25722.38</f>
    </nc>
    <odxf>
      <font>
        <b val="0"/>
        <sz val="12"/>
        <color auto="1"/>
        <name val="Times New Roman"/>
        <scheme val="none"/>
      </font>
      <fill>
        <patternFill patternType="solid">
          <bgColor theme="0"/>
        </patternFill>
      </fill>
    </odxf>
    <ndxf>
      <font>
        <b/>
        <sz val="14"/>
        <color auto="1"/>
        <name val="Times New Roman"/>
        <scheme val="none"/>
      </font>
      <fill>
        <patternFill patternType="none">
          <bgColor indexed="65"/>
        </patternFill>
      </fill>
    </ndxf>
  </rcc>
  <rcc rId="230" sId="1" odxf="1" dxf="1" numFmtId="4">
    <oc r="F91">
      <v>2317134.71</v>
    </oc>
    <nc r="F91">
      <f>216982.12+2075350.11</f>
    </nc>
    <odxf>
      <font>
        <b val="0"/>
        <sz val="12"/>
        <color auto="1"/>
        <name val="Times New Roman"/>
        <scheme val="none"/>
      </font>
      <fill>
        <patternFill patternType="solid">
          <bgColor theme="0"/>
        </patternFill>
      </fill>
      <alignment wrapText="0" readingOrder="0"/>
    </odxf>
    <ndxf>
      <font>
        <b/>
        <sz val="14"/>
        <color auto="1"/>
        <name val="Times New Roman"/>
        <scheme val="none"/>
      </font>
      <fill>
        <patternFill patternType="none">
          <bgColor indexed="65"/>
        </patternFill>
      </fill>
      <alignment wrapText="1" readingOrder="0"/>
    </ndxf>
  </rcc>
  <rcc rId="231" sId="1" odxf="1" dxf="1" numFmtId="4">
    <oc r="G91">
      <v>2310930.4900000002</v>
    </oc>
    <nc r="G91">
      <v>2286128.0099999998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32" sId="1" odxf="1" dxf="1" numFmtId="4">
    <oc r="H91">
      <v>2310949.0099999998</v>
    </oc>
    <nc r="H91">
      <v>2286146.5299999998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fmt sheetId="1" sqref="E92" start="0" length="0">
    <dxf>
      <font>
        <sz val="14"/>
        <color auto="1"/>
        <name val="Times New Roman"/>
        <scheme val="none"/>
      </font>
    </dxf>
  </rfmt>
  <rfmt sheetId="1" sqref="F92" start="0" length="0">
    <dxf>
      <font>
        <sz val="14"/>
        <color auto="1"/>
        <name val="Times New Roman"/>
        <scheme val="none"/>
      </font>
    </dxf>
  </rfmt>
  <rfmt sheetId="1" sqref="G92" start="0" length="0">
    <dxf>
      <font>
        <sz val="14"/>
        <color auto="1"/>
        <name val="Times New Roman"/>
        <scheme val="none"/>
      </font>
    </dxf>
  </rfmt>
  <rfmt sheetId="1" sqref="H92" start="0" length="0">
    <dxf>
      <font>
        <sz val="14"/>
        <color auto="1"/>
        <name val="Times New Roman"/>
        <scheme val="none"/>
      </font>
    </dxf>
  </rfmt>
  <rcc rId="233" sId="1" odxf="1" dxf="1" numFmtId="4">
    <oc r="E93">
      <v>3253579.64</v>
    </oc>
    <nc r="E93">
      <f>3253579.64-30532.47</f>
    </nc>
    <odxf>
      <font>
        <b val="0"/>
        <sz val="12"/>
        <color auto="1"/>
        <name val="Times New Roman"/>
        <scheme val="none"/>
      </font>
      <fill>
        <patternFill patternType="solid">
          <bgColor theme="0"/>
        </patternFill>
      </fill>
    </odxf>
    <ndxf>
      <font>
        <b/>
        <sz val="14"/>
        <color auto="1"/>
        <name val="Times New Roman"/>
        <scheme val="none"/>
      </font>
      <fill>
        <patternFill patternType="none">
          <bgColor indexed="65"/>
        </patternFill>
      </fill>
    </ndxf>
  </rcc>
  <rcc rId="234" sId="1" odxf="1" dxf="1" numFmtId="4">
    <oc r="F93">
      <v>3469331.91</v>
    </oc>
    <nc r="F93">
      <v>3437656.68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35" sId="1" odxf="1" dxf="1" numFmtId="4">
    <oc r="G93">
      <v>3459042.12</v>
    </oc>
    <nc r="G93">
      <v>3427366.89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36" sId="1" odxf="1" dxf="1" numFmtId="4">
    <oc r="H93">
      <v>3459065.76</v>
    </oc>
    <nc r="H93">
      <v>3427390.53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fmt sheetId="1" sqref="E94" start="0" length="0">
    <dxf>
      <font>
        <sz val="14"/>
        <color auto="1"/>
        <name val="Times New Roman"/>
        <scheme val="none"/>
      </font>
    </dxf>
  </rfmt>
  <rfmt sheetId="1" sqref="F94" start="0" length="0">
    <dxf>
      <font>
        <sz val="14"/>
        <color auto="1"/>
        <name val="Times New Roman"/>
        <scheme val="none"/>
      </font>
    </dxf>
  </rfmt>
  <rfmt sheetId="1" sqref="G94" start="0" length="0">
    <dxf>
      <font>
        <sz val="14"/>
        <color auto="1"/>
        <name val="Times New Roman"/>
        <scheme val="none"/>
      </font>
    </dxf>
  </rfmt>
  <rfmt sheetId="1" sqref="H94" start="0" length="0">
    <dxf>
      <font>
        <sz val="14"/>
        <color auto="1"/>
        <name val="Times New Roman"/>
        <scheme val="none"/>
      </font>
    </dxf>
  </rfmt>
  <rcc rId="237" sId="1" odxf="1" dxf="1" numFmtId="4">
    <oc r="E95">
      <v>699740.13</v>
    </oc>
    <nc r="E95">
      <f>699740.13-6059.11</f>
    </nc>
    <odxf>
      <font>
        <b val="0"/>
        <sz val="12"/>
        <color auto="1"/>
        <name val="Times New Roman"/>
        <scheme val="none"/>
      </font>
      <fill>
        <patternFill patternType="solid">
          <bgColor theme="0"/>
        </patternFill>
      </fill>
    </odxf>
    <ndxf>
      <font>
        <b/>
        <sz val="14"/>
        <color auto="1"/>
        <name val="Times New Roman"/>
        <scheme val="none"/>
      </font>
      <fill>
        <patternFill patternType="none">
          <bgColor indexed="65"/>
        </patternFill>
      </fill>
    </ndxf>
  </rcc>
  <rcc rId="238" sId="1" odxf="1" dxf="1" numFmtId="4">
    <oc r="F95">
      <v>813240.35</v>
    </oc>
    <nc r="F95">
      <v>806711.73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39" sId="1" odxf="1" dxf="1" numFmtId="4">
    <oc r="G95">
      <v>804537.2</v>
    </oc>
    <nc r="G95">
      <v>798008.58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40" sId="1" odxf="1" dxf="1" numFmtId="4">
    <oc r="H95">
      <v>804542.04</v>
    </oc>
    <nc r="H95">
      <v>798013.42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fmt sheetId="1" sqref="E96" start="0" length="0">
    <dxf>
      <font>
        <sz val="14"/>
        <color auto="1"/>
        <name val="Times New Roman"/>
        <scheme val="none"/>
      </font>
    </dxf>
  </rfmt>
  <rfmt sheetId="1" sqref="F96" start="0" length="0">
    <dxf>
      <font>
        <sz val="14"/>
        <color auto="1"/>
        <name val="Times New Roman"/>
        <scheme val="none"/>
      </font>
    </dxf>
  </rfmt>
  <rfmt sheetId="1" sqref="G96" start="0" length="0">
    <dxf>
      <font>
        <sz val="14"/>
        <color auto="1"/>
        <name val="Times New Roman"/>
        <scheme val="none"/>
      </font>
    </dxf>
  </rfmt>
  <rfmt sheetId="1" sqref="H96" start="0" length="0">
    <dxf>
      <font>
        <sz val="14"/>
        <color auto="1"/>
        <name val="Times New Roman"/>
        <scheme val="none"/>
      </font>
    </dxf>
  </rfmt>
  <rcc rId="241" sId="1" odxf="1" dxf="1" numFmtId="4">
    <oc r="E97">
      <f>381213.27-5361.23</f>
    </oc>
    <nc r="E97">
      <v>374182.38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42" sId="1" odxf="1" dxf="1" numFmtId="4">
    <oc r="F97">
      <f>397520.79-4445.79</f>
    </oc>
    <nc r="F97">
      <v>391195.89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43" sId="1" odxf="1" dxf="1" numFmtId="4">
    <oc r="G97">
      <f>331605.74-3986.37</f>
    </oc>
    <nc r="G97">
      <v>325574.38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44" sId="1" odxf="1" dxf="1" numFmtId="4">
    <oc r="H97">
      <f>331565.74-3986.28</f>
    </oc>
    <nc r="H97">
      <v>325534.53999999998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fmt sheetId="1" sqref="E98" start="0" length="0">
    <dxf>
      <font>
        <sz val="14"/>
        <color rgb="FFFF0000"/>
        <name val="Times New Roman"/>
        <scheme val="none"/>
      </font>
    </dxf>
  </rfmt>
  <rfmt sheetId="1" sqref="F98" start="0" length="0">
    <dxf>
      <font>
        <sz val="14"/>
        <color rgb="FFFF0000"/>
        <name val="Times New Roman"/>
        <scheme val="none"/>
      </font>
    </dxf>
  </rfmt>
  <rfmt sheetId="1" sqref="G98" start="0" length="0">
    <dxf>
      <font>
        <sz val="14"/>
        <color rgb="FFFF0000"/>
        <name val="Times New Roman"/>
        <scheme val="none"/>
      </font>
    </dxf>
  </rfmt>
  <rfmt sheetId="1" sqref="H98" start="0" length="0">
    <dxf>
      <font>
        <sz val="14"/>
        <color rgb="FFFF0000"/>
        <name val="Times New Roman"/>
        <scheme val="none"/>
      </font>
    </dxf>
  </rfmt>
  <rfmt sheetId="1" sqref="E99" start="0" length="0">
    <dxf>
      <font>
        <b/>
        <sz val="14"/>
        <color auto="1"/>
        <name val="Times New Roman"/>
        <scheme val="none"/>
      </font>
    </dxf>
  </rfmt>
  <rfmt sheetId="1" sqref="F99" start="0" length="0">
    <dxf>
      <font>
        <b/>
        <sz val="14"/>
        <color auto="1"/>
        <name val="Times New Roman"/>
        <scheme val="none"/>
      </font>
    </dxf>
  </rfmt>
  <rfmt sheetId="1" sqref="G99" start="0" length="0">
    <dxf>
      <font>
        <b/>
        <sz val="14"/>
        <color auto="1"/>
        <name val="Times New Roman"/>
        <scheme val="none"/>
      </font>
    </dxf>
  </rfmt>
  <rfmt sheetId="1" sqref="H99" start="0" length="0">
    <dxf>
      <font>
        <b/>
        <sz val="14"/>
        <color auto="1"/>
        <name val="Times New Roman"/>
        <scheme val="none"/>
      </font>
    </dxf>
  </rfmt>
  <rfmt sheetId="1" sqref="E100" start="0" length="0">
    <dxf>
      <font>
        <sz val="14"/>
        <color auto="1"/>
        <name val="Times New Roman"/>
        <scheme val="none"/>
      </font>
    </dxf>
  </rfmt>
  <rfmt sheetId="1" sqref="F100" start="0" length="0">
    <dxf>
      <font>
        <sz val="14"/>
        <color rgb="FFFF0000"/>
        <name val="Times New Roman"/>
        <scheme val="none"/>
      </font>
    </dxf>
  </rfmt>
  <rfmt sheetId="1" sqref="G100" start="0" length="0">
    <dxf>
      <font>
        <sz val="14"/>
        <color rgb="FFFF0000"/>
        <name val="Times New Roman"/>
        <scheme val="none"/>
      </font>
    </dxf>
  </rfmt>
  <rfmt sheetId="1" sqref="H100" start="0" length="0">
    <dxf>
      <font>
        <sz val="14"/>
        <color rgb="FFFF0000"/>
        <name val="Times New Roman"/>
        <scheme val="none"/>
      </font>
    </dxf>
  </rfmt>
  <rfmt sheetId="1" sqref="E101" start="0" length="0">
    <dxf>
      <font>
        <b/>
        <sz val="14"/>
        <color auto="1"/>
        <name val="Times New Roman"/>
        <scheme val="none"/>
      </font>
    </dxf>
  </rfmt>
  <rfmt sheetId="1" sqref="F101" start="0" length="0">
    <dxf>
      <font>
        <sz val="14"/>
        <color rgb="FFFF0000"/>
        <name val="Times New Roman"/>
        <scheme val="none"/>
      </font>
    </dxf>
  </rfmt>
  <rfmt sheetId="1" sqref="G101" start="0" length="0">
    <dxf>
      <font>
        <sz val="14"/>
        <color rgb="FFFF0000"/>
        <name val="Times New Roman"/>
        <scheme val="none"/>
      </font>
    </dxf>
  </rfmt>
  <rfmt sheetId="1" sqref="H101" start="0" length="0">
    <dxf>
      <font>
        <sz val="14"/>
        <color rgb="FFFF0000"/>
        <name val="Times New Roman"/>
        <scheme val="none"/>
      </font>
    </dxf>
  </rfmt>
  <rfmt sheetId="1" sqref="E102" start="0" length="0">
    <dxf>
      <font>
        <sz val="14"/>
        <color auto="1"/>
        <name val="Times New Roman"/>
        <scheme val="none"/>
      </font>
    </dxf>
  </rfmt>
  <rfmt sheetId="1" sqref="F102" start="0" length="0">
    <dxf>
      <font>
        <sz val="14"/>
        <color auto="1"/>
        <name val="Times New Roman"/>
        <scheme val="none"/>
      </font>
    </dxf>
  </rfmt>
  <rfmt sheetId="1" sqref="G102" start="0" length="0">
    <dxf>
      <font>
        <sz val="14"/>
        <color auto="1"/>
        <name val="Times New Roman"/>
        <scheme val="none"/>
      </font>
    </dxf>
  </rfmt>
  <rfmt sheetId="1" sqref="H102" start="0" length="0">
    <dxf>
      <font>
        <sz val="14"/>
        <color auto="1"/>
        <name val="Times New Roman"/>
        <scheme val="none"/>
      </font>
    </dxf>
  </rfmt>
  <rfmt sheetId="1" sqref="E103" start="0" length="0">
    <dxf>
      <font>
        <b/>
        <sz val="14"/>
        <color auto="1"/>
        <name val="Times New Roman"/>
        <scheme val="none"/>
      </font>
    </dxf>
  </rfmt>
  <rfmt sheetId="1" sqref="F103" start="0" length="0">
    <dxf>
      <font>
        <b/>
        <sz val="14"/>
        <color auto="1"/>
        <name val="Times New Roman"/>
        <scheme val="none"/>
      </font>
    </dxf>
  </rfmt>
  <rfmt sheetId="1" sqref="G103" start="0" length="0">
    <dxf>
      <font>
        <b/>
        <sz val="14"/>
        <color auto="1"/>
        <name val="Times New Roman"/>
        <scheme val="none"/>
      </font>
    </dxf>
  </rfmt>
  <rfmt sheetId="1" sqref="H103" start="0" length="0">
    <dxf>
      <font>
        <b/>
        <sz val="14"/>
        <color auto="1"/>
        <name val="Times New Roman"/>
        <scheme val="none"/>
      </font>
    </dxf>
  </rfmt>
  <rfmt sheetId="1" sqref="E104" start="0" length="0">
    <dxf>
      <font>
        <sz val="14"/>
        <color auto="1"/>
        <name val="Times New Roman"/>
        <scheme val="none"/>
      </font>
    </dxf>
  </rfmt>
  <rfmt sheetId="1" sqref="F104" start="0" length="0">
    <dxf>
      <font>
        <sz val="14"/>
        <color auto="1"/>
        <name val="Times New Roman"/>
        <scheme val="none"/>
      </font>
    </dxf>
  </rfmt>
  <rfmt sheetId="1" sqref="G104" start="0" length="0">
    <dxf>
      <font>
        <sz val="14"/>
        <color auto="1"/>
        <name val="Times New Roman"/>
        <scheme val="none"/>
      </font>
    </dxf>
  </rfmt>
  <rfmt sheetId="1" sqref="H104" start="0" length="0">
    <dxf>
      <font>
        <sz val="14"/>
        <color auto="1"/>
        <name val="Times New Roman"/>
        <scheme val="none"/>
      </font>
    </dxf>
  </rfmt>
  <rcc rId="245" sId="1" odxf="1" dxf="1" numFmtId="4">
    <oc r="E105">
      <f>67884.06+7711.96</f>
    </oc>
    <nc r="E105">
      <v>75596.03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46" sId="1" odxf="1" dxf="1" numFmtId="4">
    <oc r="F105">
      <f>73108.25+8691.08</f>
    </oc>
    <nc r="F105">
      <v>83335.13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47" sId="1" odxf="1" dxf="1">
    <oc r="G105">
      <f>73108.25+8691.08</f>
    </oc>
    <nc r="G105">
      <f>81799.33+1535.8</f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48" sId="1" odxf="1" dxf="1">
    <oc r="H105">
      <f>73108.25+8691.08</f>
    </oc>
    <nc r="H105">
      <f>81799.33+1535.8</f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fmt sheetId="1" sqref="E106" start="0" length="0">
    <dxf>
      <font>
        <sz val="14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F106" start="0" length="0">
    <dxf>
      <font>
        <sz val="14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G106" start="0" length="0">
    <dxf>
      <font>
        <sz val="14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H106" start="0" length="0">
    <dxf>
      <font>
        <sz val="14"/>
        <color auto="1"/>
        <name val="Times New Roman"/>
        <scheme val="none"/>
      </font>
      <fill>
        <patternFill patternType="none">
          <bgColor indexed="65"/>
        </patternFill>
      </fill>
    </dxf>
  </rfmt>
  <rfmt sheetId="1" sqref="E107" start="0" length="0">
    <dxf>
      <font>
        <sz val="14"/>
        <color auto="1"/>
        <name val="Times New Roman"/>
        <scheme val="none"/>
      </font>
      <fill>
        <patternFill>
          <bgColor theme="7" tint="0.79998168889431442"/>
        </patternFill>
      </fill>
    </dxf>
  </rfmt>
  <rcc rId="249" sId="1" odxf="1" dxf="1" numFmtId="4">
    <oc r="F107">
      <f>14341.28+1535.8</f>
    </oc>
    <nc r="F107">
      <v>14242.24</v>
    </nc>
    <odxf>
      <font>
        <b val="0"/>
        <sz val="12"/>
        <color auto="1"/>
        <name val="Times New Roman"/>
        <scheme val="none"/>
      </font>
      <fill>
        <patternFill patternType="solid">
          <bgColor rgb="FFFFFF00"/>
        </patternFill>
      </fill>
    </odxf>
    <ndxf>
      <font>
        <b/>
        <sz val="14"/>
        <color auto="1"/>
        <name val="Times New Roman"/>
        <scheme val="none"/>
      </font>
      <fill>
        <patternFill patternType="none">
          <bgColor indexed="65"/>
        </patternFill>
      </fill>
    </ndxf>
  </rcc>
  <rcc rId="250" sId="1" odxf="1" dxf="1" numFmtId="4">
    <oc r="G107">
      <f>13624.87+1535.8</f>
    </oc>
    <nc r="G107">
      <v>13525.83</v>
    </nc>
    <odxf>
      <font>
        <b val="0"/>
        <sz val="12"/>
        <color auto="1"/>
        <name val="Times New Roman"/>
        <scheme val="none"/>
      </font>
      <fill>
        <patternFill patternType="solid">
          <bgColor rgb="FFFFFF00"/>
        </patternFill>
      </fill>
    </odxf>
    <ndxf>
      <font>
        <b/>
        <sz val="14"/>
        <color auto="1"/>
        <name val="Times New Roman"/>
        <scheme val="none"/>
      </font>
      <fill>
        <patternFill patternType="none">
          <bgColor indexed="65"/>
        </patternFill>
      </fill>
    </ndxf>
  </rcc>
  <rcc rId="251" sId="1" odxf="1" dxf="1" numFmtId="4">
    <oc r="H107">
      <f>13623.05+1535.8</f>
    </oc>
    <nc r="H107">
      <v>13524.01</v>
    </nc>
    <odxf>
      <font>
        <b val="0"/>
        <sz val="12"/>
        <color auto="1"/>
        <name val="Times New Roman"/>
        <scheme val="none"/>
      </font>
      <fill>
        <patternFill patternType="solid">
          <bgColor rgb="FFFFFF00"/>
        </patternFill>
      </fill>
    </odxf>
    <ndxf>
      <font>
        <b/>
        <sz val="14"/>
        <color auto="1"/>
        <name val="Times New Roman"/>
        <scheme val="none"/>
      </font>
      <fill>
        <patternFill patternType="none">
          <bgColor indexed="65"/>
        </patternFill>
      </fill>
    </ndxf>
  </rcc>
  <rfmt sheetId="1" sqref="E108" start="0" length="0">
    <dxf>
      <font>
        <sz val="14"/>
        <color auto="1"/>
        <name val="Times New Roman"/>
        <scheme val="none"/>
      </font>
    </dxf>
  </rfmt>
  <rfmt sheetId="1" sqref="F108" start="0" length="0">
    <dxf>
      <font>
        <sz val="14"/>
        <color auto="1"/>
        <name val="Times New Roman"/>
        <scheme val="none"/>
      </font>
    </dxf>
  </rfmt>
  <rfmt sheetId="1" sqref="G108" start="0" length="0">
    <dxf>
      <font>
        <sz val="14"/>
        <color auto="1"/>
        <name val="Times New Roman"/>
        <scheme val="none"/>
      </font>
    </dxf>
  </rfmt>
  <rfmt sheetId="1" sqref="H108" start="0" length="0">
    <dxf>
      <font>
        <sz val="14"/>
        <color auto="1"/>
        <name val="Times New Roman"/>
        <scheme val="none"/>
      </font>
    </dxf>
  </rfmt>
  <rfmt sheetId="1" sqref="E109" start="0" length="0">
    <dxf>
      <font>
        <b/>
        <sz val="14"/>
        <color auto="1"/>
        <name val="Times New Roman"/>
        <scheme val="none"/>
      </font>
    </dxf>
  </rfmt>
  <rcc rId="252" sId="1" odxf="1" dxf="1" numFmtId="4">
    <oc r="F109">
      <v>8346.91</v>
    </oc>
    <nc r="F109">
      <v>8274.32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53" sId="1" odxf="1" dxf="1" numFmtId="4">
    <oc r="G109">
      <v>7821.8</v>
    </oc>
    <nc r="G109">
      <v>7749.2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54" sId="1" odxf="1" dxf="1" numFmtId="4">
    <oc r="H109">
      <v>7820.46</v>
    </oc>
    <nc r="H109">
      <v>7747.87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fmt sheetId="1" sqref="E110" start="0" length="0">
    <dxf>
      <font>
        <sz val="14"/>
        <color auto="1"/>
        <name val="Times New Roman"/>
        <scheme val="none"/>
      </font>
    </dxf>
  </rfmt>
  <rfmt sheetId="1" sqref="F110" start="0" length="0">
    <dxf>
      <font>
        <sz val="14"/>
        <color auto="1"/>
        <name val="Times New Roman"/>
        <scheme val="none"/>
      </font>
    </dxf>
  </rfmt>
  <rfmt sheetId="1" sqref="G110" start="0" length="0">
    <dxf>
      <font>
        <sz val="14"/>
        <color auto="1"/>
        <name val="Times New Roman"/>
        <scheme val="none"/>
      </font>
    </dxf>
  </rfmt>
  <rfmt sheetId="1" sqref="H110" start="0" length="0">
    <dxf>
      <font>
        <sz val="14"/>
        <color auto="1"/>
        <name val="Times New Roman"/>
        <scheme val="none"/>
      </font>
    </dxf>
  </rfmt>
  <rfmt sheetId="1" sqref="E111" start="0" length="0">
    <dxf>
      <font>
        <b/>
        <sz val="14"/>
        <color auto="1"/>
        <name val="Times New Roman"/>
        <scheme val="none"/>
      </font>
    </dxf>
  </rfmt>
  <rfmt sheetId="1" sqref="F111" start="0" length="0">
    <dxf>
      <font>
        <b/>
        <sz val="14"/>
        <color auto="1"/>
        <name val="Times New Roman"/>
        <scheme val="none"/>
      </font>
    </dxf>
  </rfmt>
  <rfmt sheetId="1" sqref="G111" start="0" length="0">
    <dxf>
      <font>
        <sz val="14"/>
        <color auto="1"/>
        <name val="Times New Roman"/>
        <scheme val="none"/>
      </font>
    </dxf>
  </rfmt>
  <rcc rId="255" sId="1" odxf="1" dxf="1" numFmtId="4">
    <oc r="H111">
      <v>17770.68</v>
    </oc>
    <nc r="H111">
      <v>17615.900000000001</v>
    </nc>
    <odxf>
      <font>
        <sz val="12"/>
        <color auto="1"/>
        <name val="Times New Roman"/>
        <scheme val="none"/>
      </font>
    </odxf>
    <ndxf>
      <font>
        <sz val="14"/>
        <color auto="1"/>
        <name val="Times New Roman"/>
        <scheme val="none"/>
      </font>
    </ndxf>
  </rcc>
  <rfmt sheetId="1" sqref="E85:H111" start="0" length="2147483647">
    <dxf>
      <font>
        <b val="0"/>
      </font>
    </dxf>
  </rfmt>
  <rcc rId="256" sId="1" numFmtId="4">
    <oc r="F87">
      <v>6546073.3300000001</v>
    </oc>
    <nc r="F87">
      <v>6495203.5999999996</v>
    </nc>
  </rcc>
  <rfmt sheetId="1" sqref="C98">
    <dxf>
      <fill>
        <patternFill patternType="none">
          <bgColor auto="1"/>
        </patternFill>
      </fill>
    </dxf>
  </rfmt>
  <rfmt sheetId="1" sqref="C98" start="0" length="2147483647">
    <dxf>
      <font>
        <color auto="1"/>
      </font>
    </dxf>
  </rfmt>
  <rfmt sheetId="1" sqref="E98:H98" start="0" length="2147483647">
    <dxf>
      <font>
        <color auto="1"/>
      </font>
    </dxf>
  </rfmt>
  <rfmt sheetId="1" sqref="E98:H98">
    <dxf>
      <fill>
        <patternFill patternType="none">
          <bgColor auto="1"/>
        </patternFill>
      </fill>
    </dxf>
  </rfmt>
  <rfmt sheetId="1" sqref="E101:H101">
    <dxf>
      <fill>
        <patternFill patternType="none">
          <bgColor auto="1"/>
        </patternFill>
      </fill>
    </dxf>
  </rfmt>
  <rfmt sheetId="1" sqref="F100:H100">
    <dxf>
      <fill>
        <patternFill patternType="none">
          <bgColor auto="1"/>
        </patternFill>
      </fill>
    </dxf>
  </rfmt>
  <rcc rId="257" sId="1" numFmtId="4">
    <oc r="E107">
      <f>15542.86+1106.1</f>
    </oc>
    <nc r="E107">
      <v>15438.84</v>
    </nc>
  </rcc>
  <rfmt sheetId="1" sqref="E107">
    <dxf>
      <fill>
        <patternFill patternType="none">
          <bgColor auto="1"/>
        </patternFill>
      </fill>
    </dxf>
  </rfmt>
  <rcc rId="258" sId="1" numFmtId="4">
    <oc r="E109">
      <v>6985.79</v>
    </oc>
    <nc r="E109">
      <v>6909.55</v>
    </nc>
  </rcc>
  <rcc rId="259" sId="1" numFmtId="4">
    <oc r="E111">
      <v>13564.86</v>
    </oc>
    <nc r="E111">
      <v>13402.3</v>
    </nc>
  </rcc>
  <rcc rId="260" sId="1" numFmtId="4">
    <oc r="F111">
      <v>18893.150000000001</v>
    </oc>
    <nc r="F111">
      <v>18738.37</v>
    </nc>
  </rcc>
  <rcc rId="261" sId="1" numFmtId="4">
    <oc r="G111">
      <v>17773.53</v>
    </oc>
    <nc r="G111">
      <v>17618.75</v>
    </nc>
  </rcc>
  <rcc rId="262" sId="1" odxf="1" dxf="1">
    <oc r="E112">
      <f>E114+E116+E118+E120+E122+E124</f>
    </oc>
    <nc r="E112">
      <f>E114+E116+E118+E120+E122+E126</f>
    </nc>
    <odxf>
      <font>
        <sz val="12"/>
        <color rgb="FFFF0000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263" sId="1" odxf="1" dxf="1">
    <oc r="F112">
      <f>F114+F116+F118+F120+F122+F124</f>
    </oc>
    <nc r="F112">
      <f>F114+F116+F118+F120+F122</f>
    </nc>
    <odxf>
      <font>
        <sz val="12"/>
        <color rgb="FFFF0000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264" sId="1" odxf="1" dxf="1">
    <oc r="G112">
      <f>G114+G116+G118+G120+G122+G124</f>
    </oc>
    <nc r="G112">
      <f>G114+G116+G118+G120+G122</f>
    </nc>
    <odxf>
      <font>
        <sz val="12"/>
        <color rgb="FFFF0000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265" sId="1" odxf="1" dxf="1">
    <oc r="H112">
      <f>H114+H116+H118+H120+H122+H124</f>
    </oc>
    <nc r="H112">
      <f>H114+H116+H118+H120+H122</f>
    </nc>
    <odxf>
      <font>
        <sz val="12"/>
        <color rgb="FFFF0000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fmt sheetId="1" sqref="E113" start="0" length="0">
    <dxf>
      <font>
        <sz val="14"/>
        <color auto="1"/>
        <name val="Times New Roman"/>
        <scheme val="none"/>
      </font>
    </dxf>
  </rfmt>
  <rfmt sheetId="1" sqref="F113" start="0" length="0">
    <dxf>
      <font>
        <sz val="14"/>
        <color auto="1"/>
        <name val="Times New Roman"/>
        <scheme val="none"/>
      </font>
    </dxf>
  </rfmt>
  <rfmt sheetId="1" sqref="G113" start="0" length="0">
    <dxf>
      <font>
        <sz val="14"/>
        <color auto="1"/>
        <name val="Times New Roman"/>
        <scheme val="none"/>
      </font>
    </dxf>
  </rfmt>
  <rfmt sheetId="1" sqref="H113" start="0" length="0">
    <dxf>
      <font>
        <sz val="14"/>
        <color auto="1"/>
        <name val="Times New Roman"/>
        <scheme val="none"/>
      </font>
    </dxf>
  </rfmt>
  <rcc rId="266" sId="1" odxf="1" dxf="1" numFmtId="4">
    <oc r="E114">
      <v>12644.41</v>
    </oc>
    <nc r="E114">
      <f>'D:\10.11.2024 ПО ЗАПРОСУ СЧЕТНОЙ ПАЛАТЫ НА 2025-2027 ГОДЫ\[Приложение №15 от 11.11.2024.xlsx]прил.15- утв план на 01.11.2025'!$E$66</f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67" sId="1" odxf="1" dxf="1" numFmtId="4">
    <oc r="F114">
      <v>10735.43</v>
    </oc>
    <nc r="F114">
      <v>10728.17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68" sId="1" odxf="1" dxf="1" numFmtId="4">
    <oc r="G114">
      <v>10682.92</v>
    </oc>
    <nc r="G114">
      <v>10675.66</v>
    </nc>
    <odxf>
      <font>
        <sz val="12"/>
        <color auto="1"/>
        <name val="Times New Roman"/>
        <scheme val="none"/>
      </font>
    </odxf>
    <ndxf>
      <font>
        <sz val="14"/>
        <color auto="1"/>
        <name val="Times New Roman"/>
        <scheme val="none"/>
      </font>
    </ndxf>
  </rcc>
  <rcc rId="269" sId="1" odxf="1" dxf="1" numFmtId="4">
    <oc r="H114">
      <v>10682.78</v>
    </oc>
    <nc r="H114">
      <v>10675.53</v>
    </nc>
    <odxf>
      <font>
        <sz val="12"/>
        <color auto="1"/>
        <name val="Times New Roman"/>
        <scheme val="none"/>
      </font>
    </odxf>
    <ndxf>
      <font>
        <sz val="14"/>
        <color auto="1"/>
        <name val="Times New Roman"/>
        <scheme val="none"/>
      </font>
    </ndxf>
  </rcc>
  <rfmt sheetId="1" sqref="E115" start="0" length="0">
    <dxf>
      <font>
        <sz val="14"/>
        <color auto="1"/>
        <name val="Times New Roman"/>
        <scheme val="none"/>
      </font>
    </dxf>
  </rfmt>
  <rfmt sheetId="1" sqref="F115" start="0" length="0">
    <dxf>
      <font>
        <sz val="14"/>
        <color auto="1"/>
        <name val="Times New Roman"/>
        <scheme val="none"/>
      </font>
    </dxf>
  </rfmt>
  <rfmt sheetId="1" sqref="G115" start="0" length="0">
    <dxf>
      <font>
        <sz val="14"/>
        <color auto="1"/>
        <name val="Times New Roman"/>
        <scheme val="none"/>
      </font>
    </dxf>
  </rfmt>
  <rfmt sheetId="1" sqref="H115" start="0" length="0">
    <dxf>
      <font>
        <sz val="14"/>
        <color auto="1"/>
        <name val="Times New Roman"/>
        <scheme val="none"/>
      </font>
    </dxf>
  </rfmt>
  <rcc rId="270" sId="1" odxf="1" dxf="1" numFmtId="4">
    <oc r="E116">
      <v>6329.23</v>
    </oc>
    <nc r="E116">
      <f>'D:\10.11.2024 ПО ЗАПРОСУ СЧЕТНОЙ ПАЛАТЫ НА 2025-2027 ГОДЫ\[Приложение №15 от 11.11.2024.xlsx]прил.15- утв план на 01.11.2025'!$E$70</f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71" sId="1" odxf="1" dxf="1" numFmtId="4">
    <oc r="F116">
      <v>4789.8999999999996</v>
    </oc>
    <nc r="F116">
      <f>'D:\10.11.2024 ПО ЗАПРОСУ СЧЕТНОЙ ПАЛАТЫ НА 2025-2027 ГОДЫ\[Приложение №15 от 11.11.2024.xlsx]прил.15- утв план на 01.11.2025'!$F$70</f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72" sId="1" odxf="1" dxf="1" numFmtId="4">
    <oc r="G116">
      <v>4765.5200000000004</v>
    </oc>
    <nc r="G116">
      <v>4762.1499999999996</v>
    </nc>
    <odxf>
      <font>
        <sz val="12"/>
        <color auto="1"/>
        <name val="Times New Roman"/>
        <scheme val="none"/>
      </font>
    </odxf>
    <ndxf>
      <font>
        <sz val="14"/>
        <color auto="1"/>
        <name val="Times New Roman"/>
        <scheme val="none"/>
      </font>
    </ndxf>
  </rcc>
  <rcc rId="273" sId="1" odxf="1" dxf="1" numFmtId="4">
    <oc r="H116">
      <v>4765.46</v>
    </oc>
    <nc r="H116">
      <v>4762.09</v>
    </nc>
    <odxf>
      <font>
        <sz val="12"/>
        <color auto="1"/>
        <name val="Times New Roman"/>
        <scheme val="none"/>
      </font>
    </odxf>
    <ndxf>
      <font>
        <sz val="14"/>
        <color auto="1"/>
        <name val="Times New Roman"/>
        <scheme val="none"/>
      </font>
    </ndxf>
  </rcc>
  <rfmt sheetId="1" sqref="E117" start="0" length="0">
    <dxf>
      <font>
        <sz val="14"/>
        <color auto="1"/>
        <name val="Times New Roman"/>
        <scheme val="none"/>
      </font>
    </dxf>
  </rfmt>
  <rfmt sheetId="1" sqref="F117" start="0" length="0">
    <dxf>
      <font>
        <sz val="14"/>
        <color auto="1"/>
        <name val="Times New Roman"/>
        <scheme val="none"/>
      </font>
    </dxf>
  </rfmt>
  <rfmt sheetId="1" sqref="G117" start="0" length="0">
    <dxf>
      <font>
        <sz val="14"/>
        <color auto="1"/>
        <name val="Times New Roman"/>
        <scheme val="none"/>
      </font>
    </dxf>
  </rfmt>
  <rfmt sheetId="1" sqref="H117" start="0" length="0">
    <dxf>
      <font>
        <sz val="14"/>
        <color auto="1"/>
        <name val="Times New Roman"/>
        <scheme val="none"/>
      </font>
    </dxf>
  </rfmt>
  <rcc rId="274" sId="1" odxf="1" dxf="1" numFmtId="4">
    <oc r="E118">
      <v>3731.75</v>
    </oc>
    <nc r="E118">
      <v>3731.04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75" sId="1" odxf="1" dxf="1" numFmtId="4">
    <oc r="F118">
      <v>2884.62</v>
    </oc>
    <nc r="F118">
      <f>'D:\10.11.2024 ПО ЗАПРОСУ СЧЕТНОЙ ПАЛАТЫ НА 2025-2027 ГОДЫ\[Приложение №15 от 11.11.2024.xlsx]прил.15- утв план на 01.11.2025'!$F$72</f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76" sId="1" odxf="1" dxf="1" numFmtId="4">
    <oc r="G118">
      <v>2879.74</v>
    </oc>
    <nc r="G118">
      <v>2879.07</v>
    </nc>
    <odxf>
      <font>
        <sz val="12"/>
        <color auto="1"/>
        <name val="Times New Roman"/>
        <scheme val="none"/>
      </font>
    </odxf>
    <ndxf>
      <font>
        <sz val="14"/>
        <color auto="1"/>
        <name val="Times New Roman"/>
        <scheme val="none"/>
      </font>
    </ndxf>
  </rcc>
  <rcc rId="277" sId="1" odxf="1" dxf="1" numFmtId="4">
    <oc r="H118">
      <v>2879.73</v>
    </oc>
    <nc r="H118">
      <v>2879.05</v>
    </nc>
    <odxf>
      <font>
        <sz val="12"/>
        <color auto="1"/>
        <name val="Times New Roman"/>
        <scheme val="none"/>
      </font>
    </odxf>
    <ndxf>
      <font>
        <sz val="14"/>
        <color auto="1"/>
        <name val="Times New Roman"/>
        <scheme val="none"/>
      </font>
    </ndxf>
  </rcc>
  <rfmt sheetId="1" sqref="E119" start="0" length="0">
    <dxf>
      <font>
        <sz val="14"/>
        <color auto="1"/>
        <name val="Times New Roman"/>
        <scheme val="none"/>
      </font>
    </dxf>
  </rfmt>
  <rfmt sheetId="1" sqref="F119" start="0" length="0">
    <dxf>
      <font>
        <sz val="14"/>
        <color auto="1"/>
        <name val="Times New Roman"/>
        <scheme val="none"/>
      </font>
    </dxf>
  </rfmt>
  <rfmt sheetId="1" sqref="G119" start="0" length="0">
    <dxf>
      <font>
        <sz val="14"/>
        <color auto="1"/>
        <name val="Times New Roman"/>
        <scheme val="none"/>
      </font>
    </dxf>
  </rfmt>
  <rfmt sheetId="1" sqref="H119" start="0" length="0">
    <dxf>
      <font>
        <sz val="14"/>
        <color auto="1"/>
        <name val="Times New Roman"/>
        <scheme val="none"/>
      </font>
    </dxf>
  </rfmt>
  <rcc rId="278" sId="1" odxf="1" dxf="1" numFmtId="4">
    <oc r="E120">
      <v>5893.83</v>
    </oc>
    <nc r="E120">
      <v>5892.9</v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79" sId="1" odxf="1" dxf="1" numFmtId="4">
    <oc r="F120">
      <v>2905.93</v>
    </oc>
    <nc r="F120">
      <f>'D:\10.11.2024 ПО ЗАПРОСУ СЧЕТНОЙ ПАЛАТЫ НА 2025-2027 ГОДЫ\[Приложение №15 от 11.11.2024.xlsx]прил.15- утв план на 01.11.2025'!$F$68</f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80" sId="1" odxf="1" dxf="1" numFmtId="4">
    <oc r="G120">
      <v>2899.55</v>
    </oc>
    <nc r="G120">
      <v>2898.67</v>
    </nc>
    <odxf>
      <font>
        <sz val="12"/>
        <color auto="1"/>
        <name val="Times New Roman"/>
        <scheme val="none"/>
      </font>
    </odxf>
    <ndxf>
      <font>
        <sz val="14"/>
        <color auto="1"/>
        <name val="Times New Roman"/>
        <scheme val="none"/>
      </font>
    </ndxf>
  </rcc>
  <rcc rId="281" sId="1" odxf="1" dxf="1" numFmtId="4">
    <oc r="H120">
      <v>2899.53</v>
    </oc>
    <nc r="H120">
      <v>2898.65</v>
    </nc>
    <odxf>
      <font>
        <sz val="12"/>
        <color auto="1"/>
        <name val="Times New Roman"/>
        <scheme val="none"/>
      </font>
    </odxf>
    <ndxf>
      <font>
        <sz val="14"/>
        <color auto="1"/>
        <name val="Times New Roman"/>
        <scheme val="none"/>
      </font>
    </ndxf>
  </rcc>
  <rfmt sheetId="1" sqref="E121" start="0" length="0">
    <dxf>
      <font>
        <sz val="14"/>
        <color auto="1"/>
        <name val="Times New Roman"/>
        <scheme val="none"/>
      </font>
    </dxf>
  </rfmt>
  <rfmt sheetId="1" sqref="F121" start="0" length="0">
    <dxf>
      <font>
        <sz val="14"/>
        <color auto="1"/>
        <name val="Times New Roman"/>
        <scheme val="none"/>
      </font>
    </dxf>
  </rfmt>
  <rfmt sheetId="1" sqref="G121" start="0" length="0">
    <dxf>
      <font>
        <sz val="14"/>
        <color auto="1"/>
        <name val="Times New Roman"/>
        <scheme val="none"/>
      </font>
    </dxf>
  </rfmt>
  <rfmt sheetId="1" sqref="H121" start="0" length="0">
    <dxf>
      <font>
        <sz val="14"/>
        <color auto="1"/>
        <name val="Times New Roman"/>
        <scheme val="none"/>
      </font>
    </dxf>
  </rfmt>
  <rcc rId="282" sId="1" odxf="1" dxf="1" numFmtId="4">
    <oc r="E122">
      <v>9125.81</v>
    </oc>
    <nc r="E122">
      <f>9082.13+1106.1</f>
    </nc>
    <odxf>
      <font>
        <sz val="12"/>
        <color auto="1"/>
        <name val="Times New Roman"/>
        <scheme val="none"/>
      </font>
      <fill>
        <patternFill patternType="solid">
          <bgColor theme="0"/>
        </patternFill>
      </fill>
      <alignment wrapText="1" readingOrder="0"/>
      <border outline="0">
        <bottom style="thin">
          <color indexed="64"/>
        </bottom>
      </border>
    </odxf>
    <ndxf>
      <font>
        <sz val="14"/>
        <color auto="1"/>
        <name val="Times New Roman"/>
        <scheme val="none"/>
      </font>
      <fill>
        <patternFill patternType="none">
          <bgColor indexed="65"/>
        </patternFill>
      </fill>
      <alignment wrapText="0" readingOrder="0"/>
      <border outline="0">
        <bottom/>
      </border>
    </ndxf>
  </rcc>
  <rcc rId="283" sId="1" odxf="1" dxf="1" numFmtId="4">
    <oc r="F122">
      <v>10161.200000000001</v>
    </oc>
    <nc r="F122">
      <f>'D:\10.11.2024 ПО ЗАПРОСУ СЧЕТНОЙ ПАЛАТЫ НА 2025-2027 ГОДЫ\[Приложение №15 от 11.11.2024.xlsx]прил.15- утв план на 01.11.2025'!$F$74</f>
    </nc>
    <odxf>
      <font>
        <b val="0"/>
        <sz val="12"/>
        <color auto="1"/>
        <name val="Times New Roman"/>
        <scheme val="none"/>
      </font>
    </odxf>
    <ndxf>
      <font>
        <b/>
        <sz val="14"/>
        <color auto="1"/>
        <name val="Times New Roman"/>
        <scheme val="none"/>
      </font>
    </ndxf>
  </rcc>
  <rcc rId="284" sId="1" odxf="1" dxf="1" numFmtId="4">
    <oc r="G122">
      <v>9860.39</v>
    </oc>
    <nc r="G122">
      <v>9818.7999999999993</v>
    </nc>
    <odxf>
      <font>
        <sz val="12"/>
        <color auto="1"/>
        <name val="Times New Roman"/>
        <scheme val="none"/>
      </font>
    </odxf>
    <ndxf>
      <font>
        <sz val="14"/>
        <color auto="1"/>
        <name val="Times New Roman"/>
        <scheme val="none"/>
      </font>
    </ndxf>
  </rcc>
  <rcc rId="285" sId="1" odxf="1" dxf="1" numFmtId="4">
    <oc r="H122">
      <v>9859.6299999999992</v>
    </oc>
    <nc r="H122">
      <v>9818.0300000000007</v>
    </nc>
    <odxf>
      <font>
        <sz val="12"/>
        <color auto="1"/>
        <name val="Times New Roman"/>
        <scheme val="none"/>
      </font>
    </odxf>
    <ndxf>
      <font>
        <sz val="14"/>
        <color auto="1"/>
        <name val="Times New Roman"/>
        <scheme val="none"/>
      </font>
    </ndxf>
  </rcc>
  <rfmt sheetId="1" sqref="E112:H122" start="0" length="2147483647">
    <dxf>
      <font>
        <b val="0"/>
      </font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7" start="0" length="2147483647">
    <dxf>
      <font>
        <color rgb="FFFF0000"/>
      </font>
    </dxf>
  </rfmt>
  <rcc rId="286" sId="1" numFmtId="4">
    <oc r="E37">
      <v>36775.08</v>
    </oc>
    <nc r="E37">
      <v>35953.06</v>
    </nc>
  </rcc>
  <rcc rId="287" sId="1" numFmtId="4">
    <oc r="E35">
      <v>53606.84</v>
    </oc>
    <nc r="E35">
      <v>52109.61</v>
    </nc>
  </rcc>
  <rcc rId="288" sId="1" numFmtId="4">
    <oc r="E33">
      <v>12389.35</v>
    </oc>
    <nc r="E33">
      <v>12081.1</v>
    </nc>
  </rcc>
  <rfmt sheetId="1" sqref="E7" start="0" length="2147483647">
    <dxf>
      <font>
        <color auto="1"/>
      </font>
    </dxf>
  </rfmt>
  <rcv guid="{CBF1167B-91A1-41BD-B364-C16FFC0F272E}" action="delete"/>
  <rdn rId="0" localSheetId="1" customView="1" name="Z_CBF1167B_91A1_41BD_B364_C16FFC0F272E_.wvu.PrintTitles" hidden="1" oldHidden="1">
    <formula>Лист1!$3:$5</formula>
    <oldFormula>Лист1!$3:$5</oldFormula>
  </rdn>
  <rcv guid="{CBF1167B-91A1-41BD-B364-C16FFC0F272E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0" sId="1" numFmtId="4">
    <oc r="E114">
      <f>'D:\10.11.2024 ПО ЗАПРОСУ СЧЕТНОЙ ПАЛАТЫ НА 2025-2027 ГОДЫ\[Приложение №15 от 11.11.2024.xlsx]прил.15- утв план на 01.11.2025'!$E$66</f>
    </oc>
    <nc r="E114">
      <v>12636.79</v>
    </nc>
  </rcc>
  <rcc rId="291" sId="1" numFmtId="4">
    <oc r="E116">
      <f>'D:\10.11.2024 ПО ЗАПРОСУ СЧЕТНОЙ ПАЛАТЫ НА 2025-2027 ГОДЫ\[Приложение №15 от 11.11.2024.xlsx]прил.15- утв план на 01.11.2025'!$E$70</f>
    </oc>
    <nc r="E116">
      <v>6325.69</v>
    </nc>
  </rcc>
  <rcc rId="292" sId="1" numFmtId="4">
    <nc r="E84">
      <v>111300.6</v>
    </nc>
  </rcc>
  <rcc rId="293" sId="1" numFmtId="4">
    <nc r="F84">
      <v>115933.71</v>
    </nc>
  </rcc>
  <rcc rId="294" sId="1" numFmtId="4">
    <nc r="G84">
      <v>115933.71</v>
    </nc>
  </rcc>
  <rcc rId="295" sId="1" numFmtId="4">
    <nc r="H84">
      <v>115933.71</v>
    </nc>
  </rcc>
  <rcc rId="296" sId="1" numFmtId="4">
    <oc r="E124">
      <v>5361.23</v>
    </oc>
    <nc r="E124">
      <v>5357.85</v>
    </nc>
  </rcc>
  <rcc rId="297" sId="1" numFmtId="4">
    <oc r="F124">
      <v>4445.79</v>
    </oc>
    <nc r="F124">
      <v>4647.4399999999996</v>
    </nc>
  </rcc>
  <rcc rId="298" sId="1" numFmtId="4">
    <oc r="G124">
      <v>3986.37</v>
    </oc>
    <nc r="G124">
      <v>4353.8999999999996</v>
    </nc>
  </rcc>
  <rcc rId="299" sId="1" numFmtId="4">
    <oc r="H124">
      <v>3986.28</v>
    </oc>
    <nc r="H124">
      <v>4353.74</v>
    </nc>
  </rcc>
  <rfmt sheetId="1" sqref="E112:H112" start="0" length="2147483647">
    <dxf>
      <font>
        <b/>
      </font>
    </dxf>
  </rfmt>
  <rfmt sheetId="1" sqref="E85:H85" start="0" length="2147483647">
    <dxf>
      <font>
        <b/>
      </font>
    </dxf>
  </rfmt>
  <rfmt sheetId="1" sqref="D83:H124" start="0" length="2147483647">
    <dxf>
      <font>
        <sz val="14"/>
      </font>
    </dxf>
  </rfmt>
  <rfmt sheetId="1" sqref="E112" start="0" length="2147483647">
    <dxf>
      <font/>
    </dxf>
  </rfmt>
  <rcc rId="300" sId="1">
    <oc r="E112">
      <f>E114+E116+E118+E120+E122+E126</f>
    </oc>
    <nc r="E112">
      <f>E114+E116+E118+E120+E122+E124</f>
    </nc>
  </rcc>
  <rcc rId="301" sId="1">
    <oc r="F112">
      <f>F114+F116+F118+F120+F122</f>
    </oc>
    <nc r="F112">
      <f>F114+F116+F118+F120+F122+F124</f>
    </nc>
  </rcc>
  <rcc rId="302" sId="1">
    <oc r="G112">
      <f>G114+G116+G118+G120+G122</f>
    </oc>
    <nc r="G112">
      <f>G114+G116+G118+G120+G122+G124</f>
    </nc>
  </rcc>
  <rcc rId="303" sId="1">
    <oc r="H112">
      <f>H114+H116+H118+H120+H122</f>
    </oc>
    <nc r="H112">
      <f>H114+H116+H118+H120+H122+H124</f>
    </nc>
  </rcc>
  <rcv guid="{A1F4CD42-1E4C-448E-B98D-E96B15A74769}" action="delete"/>
  <rdn rId="0" localSheetId="1" customView="1" name="Z_A1F4CD42_1E4C_448E_B98D_E96B15A74769_.wvu.PrintTitles" hidden="1" oldHidden="1">
    <formula>Лист1!$3:$5</formula>
    <oldFormula>Лист1!$3:$5</oldFormula>
  </rdn>
  <rcv guid="{A1F4CD42-1E4C-448E-B98D-E96B15A74769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84:H84" start="0" length="2147483647">
    <dxf>
      <font>
        <color auto="1"/>
      </font>
    </dxf>
  </rfmt>
  <rcc rId="305" sId="1">
    <oc r="I85">
      <f>E84+I84</f>
    </oc>
    <nc r="I85"/>
  </rcc>
  <rcc rId="306" sId="1">
    <oc r="J85">
      <f>F84+J84</f>
    </oc>
    <nc r="J85"/>
  </rcc>
  <rcc rId="307" sId="1">
    <oc r="K85">
      <f>G84+K84</f>
    </oc>
    <nc r="K85"/>
  </rcc>
  <rcc rId="308" sId="1">
    <oc r="L85">
      <f>H84+L84</f>
    </oc>
    <nc r="L85"/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1F4CD42-1E4C-448E-B98D-E96B15A74769}" action="delete"/>
  <rdn rId="0" localSheetId="1" customView="1" name="Z_A1F4CD42_1E4C_448E_B98D_E96B15A74769_.wvu.PrintTitles" hidden="1" oldHidden="1">
    <formula>Лист1!$3:$5</formula>
    <oldFormula>Лист1!$3:$5</oldFormula>
  </rdn>
  <rcv guid="{A1F4CD42-1E4C-448E-B98D-E96B15A74769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" sId="1" numFmtId="4">
    <oc r="D84">
      <v>116366.49</v>
    </oc>
    <nc r="D84">
      <v>114530.05</v>
    </nc>
  </rcc>
  <rcc rId="311" sId="1" numFmtId="4">
    <oc r="D87">
      <v>5100896.57</v>
    </oc>
    <nc r="D87">
      <v>5754068.6399999997</v>
    </nc>
  </rcc>
  <rcc rId="312" sId="1" numFmtId="4">
    <oc r="D89">
      <v>45643.38</v>
    </oc>
    <nc r="D89">
      <v>44538.92</v>
    </nc>
  </rcc>
  <rcc rId="313" sId="1" numFmtId="4">
    <oc r="D101">
      <v>0</v>
    </oc>
    <nc r="D101">
      <v>8111.96</v>
    </nc>
  </rcc>
  <rcc rId="314" sId="1" numFmtId="4">
    <oc r="D103">
      <v>719971.67</v>
    </oc>
    <nc r="D103">
      <v>894435.67</v>
    </nc>
  </rcc>
  <rcc rId="315" sId="1" numFmtId="4">
    <oc r="D91">
      <v>1806792.22</v>
    </oc>
    <nc r="D91">
      <v>2023531.45</v>
    </nc>
  </rcc>
  <rcc rId="316" sId="1" numFmtId="4">
    <oc r="D93">
      <v>2269106.7200000002</v>
    </oc>
    <nc r="D93">
      <v>2668390.75</v>
    </nc>
  </rcc>
  <rcc rId="317" sId="1" numFmtId="4">
    <oc r="D95">
      <v>484825.29</v>
    </oc>
    <nc r="D95">
      <v>561267.56999999995</v>
    </nc>
  </rcc>
  <rcc rId="318" sId="1" numFmtId="4">
    <oc r="D97">
      <v>308482.09000000003</v>
    </oc>
    <nc r="D97">
      <v>335792.95</v>
    </nc>
  </rcc>
  <rcc rId="319" sId="1" numFmtId="4">
    <oc r="D99">
      <v>0</v>
    </oc>
    <nc r="D99">
      <v>4282.96</v>
    </nc>
  </rcc>
  <rcc rId="320" sId="1" numFmtId="4">
    <oc r="D107">
      <v>14691.77</v>
    </oc>
    <nc r="D107">
      <v>14628.02</v>
    </nc>
  </rcc>
  <rcc rId="321" sId="1" numFmtId="4">
    <oc r="D109">
      <v>7092.16</v>
    </oc>
    <nc r="D109">
      <v>7652.6</v>
    </nc>
  </rcc>
  <rcc rId="322" sId="1" numFmtId="4">
    <oc r="D111">
      <v>11413.58</v>
    </oc>
    <nc r="D111">
      <v>12658.14</v>
    </nc>
  </rcc>
  <rcc rId="323" sId="1" numFmtId="4">
    <oc r="D114">
      <v>12766.49</v>
    </oc>
    <nc r="D114">
      <v>11851.42</v>
    </nc>
  </rcc>
  <rcc rId="324" sId="1" numFmtId="4">
    <oc r="D116">
      <v>8007.72</v>
    </oc>
    <nc r="D116">
      <v>7961.23</v>
    </nc>
  </rcc>
  <rcc rId="325" sId="1" numFmtId="4">
    <oc r="D118">
      <v>3826.3</v>
    </oc>
    <nc r="D118">
      <v>3534.43</v>
    </nc>
  </rcc>
  <rcc rId="326" sId="1" numFmtId="4">
    <oc r="D120">
      <v>1511.99</v>
    </oc>
    <nc r="D120">
      <v>1433.18</v>
    </nc>
  </rcc>
  <rcc rId="327" sId="1" numFmtId="4">
    <oc r="D122">
      <v>8776.5499999999993</v>
    </oc>
    <nc r="D122">
      <v>9197.82</v>
    </nc>
  </rcc>
  <rcc rId="328" sId="1" numFmtId="4">
    <oc r="D124">
      <v>2535.2600000000002</v>
    </oc>
    <nc r="D124">
      <v>3762.03</v>
    </nc>
  </rcc>
  <rfmt sheetId="1" sqref="D83:D124">
    <dxf>
      <fill>
        <patternFill>
          <bgColor rgb="FFFFFF00"/>
        </patternFill>
      </fill>
    </dxf>
  </rfmt>
  <rfmt sheetId="1" sqref="D83:D124">
    <dxf>
      <fill>
        <patternFill patternType="none">
          <bgColor auto="1"/>
        </patternFill>
      </fill>
    </dxf>
  </rfmt>
  <rfmt sheetId="1" sqref="D83:D124" start="0" length="2147483647">
    <dxf>
      <font>
        <color auto="1"/>
      </font>
    </dxf>
  </rfmt>
  <rfmt sheetId="1" sqref="D100">
    <dxf>
      <fill>
        <patternFill patternType="solid">
          <bgColor rgb="FFFFFF00"/>
        </patternFill>
      </fill>
    </dxf>
  </rfmt>
  <rcv guid="{A1F4CD42-1E4C-448E-B98D-E96B15A74769}" action="delete"/>
  <rdn rId="0" localSheetId="1" customView="1" name="Z_A1F4CD42_1E4C_448E_B98D_E96B15A74769_.wvu.PrintTitles" hidden="1" oldHidden="1">
    <formula>Лист1!$3:$5</formula>
    <oldFormula>Лист1!$3:$5</oldFormula>
  </rdn>
  <rcv guid="{A1F4CD42-1E4C-448E-B98D-E96B15A74769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0" sId="1" numFmtId="4">
    <oc r="D100">
      <v>0</v>
    </oc>
    <nc r="D100">
      <v>29449</v>
    </nc>
  </rcc>
  <rfmt sheetId="1" sqref="D100">
    <dxf>
      <fill>
        <patternFill patternType="none">
          <bgColor auto="1"/>
        </patternFill>
      </fill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" sId="1" numFmtId="4">
    <oc r="D86">
      <v>18043</v>
    </oc>
    <nc r="D86">
      <v>17476</v>
    </nc>
  </rcc>
  <rcc rId="332" sId="1" numFmtId="4">
    <oc r="D88">
      <v>18033</v>
    </oc>
    <nc r="D88">
      <v>17476</v>
    </nc>
  </rcc>
  <rcc rId="333" sId="1" numFmtId="4">
    <oc r="D90">
      <v>16061</v>
    </oc>
    <nc r="D90">
      <v>16092</v>
    </nc>
  </rcc>
  <rcc rId="334" sId="1" numFmtId="4">
    <oc r="D92">
      <v>17269</v>
    </oc>
    <nc r="D92">
      <v>17897</v>
    </nc>
  </rcc>
  <rcc rId="335" sId="1" numFmtId="4">
    <oc r="D94">
      <v>3562</v>
    </oc>
    <nc r="D94">
      <v>3511</v>
    </nc>
  </rcc>
  <rcc rId="336" sId="1" numFmtId="4">
    <oc r="D98">
      <v>0</v>
    </oc>
    <nc r="D98">
      <v>102000</v>
    </nc>
  </rcc>
  <rcc rId="337" sId="1" numFmtId="4">
    <oc r="E100">
      <v>0</v>
    </oc>
    <nc r="E100">
      <v>2095420</v>
    </nc>
  </rcc>
  <rcc rId="338" sId="1" numFmtId="4">
    <oc r="D102">
      <v>36982</v>
    </oc>
    <nc r="D102">
      <v>37500</v>
    </nc>
  </rcc>
  <rcc rId="339" sId="1" numFmtId="4">
    <oc r="D104">
      <v>123358</v>
    </oc>
    <nc r="D104">
      <v>133955</v>
    </nc>
  </rcc>
  <rcc rId="340" sId="1" numFmtId="4">
    <oc r="D106">
      <v>1689</v>
    </oc>
    <nc r="D106">
      <v>1910</v>
    </nc>
  </rcc>
  <rcc rId="341" sId="1" numFmtId="4">
    <oc r="D108">
      <v>3131</v>
    </oc>
    <nc r="D108">
      <v>1400</v>
    </nc>
  </rcc>
  <rcc rId="342" sId="1" numFmtId="4">
    <oc r="D110">
      <v>1400</v>
    </oc>
    <nc r="D110">
      <v>2985</v>
    </nc>
  </rcc>
  <rcc rId="343" sId="1" numFmtId="4">
    <oc r="D115">
      <v>68</v>
    </oc>
    <nc r="D115">
      <v>65</v>
    </nc>
  </rcc>
  <rcc rId="344" sId="1" numFmtId="4">
    <oc r="D121">
      <v>842</v>
    </oc>
    <nc r="D121">
      <v>802</v>
    </nc>
  </rcc>
  <rcc rId="345" sId="1" numFmtId="4">
    <oc r="D123">
      <v>2632</v>
    </oc>
    <nc r="D123">
      <v>2478</v>
    </nc>
  </rcc>
  <rcv guid="{A1F4CD42-1E4C-448E-B98D-E96B15A74769}" action="delete"/>
  <rdn rId="0" localSheetId="1" customView="1" name="Z_A1F4CD42_1E4C_448E_B98D_E96B15A74769_.wvu.PrintTitles" hidden="1" oldHidden="1">
    <formula>Лист1!$3:$5</formula>
    <oldFormula>Лист1!$3:$5</oldFormula>
  </rdn>
  <rcv guid="{A1F4CD42-1E4C-448E-B98D-E96B15A74769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83:E124" start="0" length="2147483647">
    <dxf>
      <font>
        <color auto="1"/>
      </font>
    </dxf>
  </rfmt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00">
    <dxf>
      <fill>
        <patternFill patternType="none">
          <bgColor auto="1"/>
        </patternFill>
      </fill>
    </dxf>
  </rfmt>
  <rfmt sheetId="1" sqref="D83:H124" start="0" length="2147483647">
    <dxf>
      <font/>
    </dxf>
  </rfmt>
  <rfmt sheetId="1" sqref="D83:H124" start="0" length="2147483647">
    <dxf>
      <font/>
    </dxf>
  </rfmt>
  <rcc rId="347" sId="1">
    <oc r="E122">
      <f>9082.13+1106.1</f>
    </oc>
    <nc r="E122">
      <f>9082.13+1106.1-0.01</f>
    </nc>
  </rcc>
  <rcv guid="{A1F4CD42-1E4C-448E-B98D-E96B15A74769}" action="delete"/>
  <rdn rId="0" localSheetId="1" customView="1" name="Z_A1F4CD42_1E4C_448E_B98D_E96B15A74769_.wvu.PrintTitles" hidden="1" oldHidden="1">
    <formula>Лист1!$3:$5</formula>
    <oldFormula>Лист1!$3:$5</oldFormula>
  </rdn>
  <rcv guid="{A1F4CD42-1E4C-448E-B98D-E96B15A74769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223" start="0" length="2147483647">
    <dxf>
      <font>
        <color auto="1"/>
      </font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1:C1048576" start="0" length="2147483647">
    <dxf>
      <font>
        <sz val="9"/>
      </font>
    </dxf>
  </rfmt>
  <rfmt sheetId="1" sqref="D1:H1048576" start="0" length="2147483647">
    <dxf>
      <font>
        <sz val="12"/>
      </font>
    </dxf>
  </rfmt>
  <rfmt sheetId="1" sqref="A3:XFD4" start="0" length="2147483647">
    <dxf>
      <font>
        <sz val="12"/>
      </font>
    </dxf>
  </rfmt>
  <rcc rId="349" sId="1" numFmtId="4">
    <oc r="I83">
      <v>14258665.49</v>
    </oc>
    <nc r="I83"/>
  </rcc>
  <rcc rId="350" sId="1" numFmtId="4">
    <oc r="J83">
      <v>14799914.02</v>
    </oc>
    <nc r="J83"/>
  </rcc>
  <rcc rId="351" sId="1" numFmtId="4">
    <oc r="K83">
      <v>14569854.93</v>
    </oc>
    <nc r="K83"/>
  </rcc>
  <rcc rId="352" sId="1" numFmtId="4">
    <oc r="L83">
      <v>14581189.73</v>
    </oc>
    <nc r="L83"/>
  </rcc>
  <rcc rId="353" sId="1">
    <oc r="I84">
      <f>I83-E83</f>
    </oc>
    <nc r="I84"/>
  </rcc>
  <rcc rId="354" sId="1">
    <oc r="J84">
      <f>J83-F83</f>
    </oc>
    <nc r="J84"/>
  </rcc>
  <rcc rId="355" sId="1">
    <oc r="K84">
      <f>K83-G83</f>
    </oc>
    <nc r="K84"/>
  </rcc>
  <rcc rId="356" sId="1">
    <oc r="L84">
      <f>L83-H83</f>
    </oc>
    <nc r="L84"/>
  </rcc>
  <ris rId="357" sheetId="2" name="[33. Сведения о выполнении мун.заданий на оказание муниц.услуг.xlsx]Лист2" sheetPosition="1"/>
  <rfmt sheetId="1" sqref="D100:E101" start="0" length="2147483647">
    <dxf>
      <font>
        <color rgb="FFFF0000"/>
      </font>
    </dxf>
  </rfmt>
  <rcc rId="358" sId="1" numFmtId="4">
    <oc r="D100">
      <v>29449</v>
    </oc>
    <nc r="D100">
      <v>622696</v>
    </nc>
  </rcc>
  <rfmt sheetId="1" sqref="I101:J101" start="0" length="2147483647">
    <dxf>
      <font>
        <color auto="1"/>
      </font>
    </dxf>
  </rfmt>
  <rfmt sheetId="1" sqref="I101:J101">
    <dxf>
      <numFmt numFmtId="167" formatCode="0.00000000"/>
    </dxf>
  </rfmt>
  <rfmt sheetId="1" sqref="I101:J101">
    <dxf>
      <numFmt numFmtId="168" formatCode="0.0000000"/>
    </dxf>
  </rfmt>
  <rfmt sheetId="1" sqref="I101:J101">
    <dxf>
      <numFmt numFmtId="169" formatCode="0.000000"/>
    </dxf>
  </rfmt>
  <rfmt sheetId="1" sqref="I101:J101">
    <dxf>
      <numFmt numFmtId="170" formatCode="0.00000"/>
    </dxf>
  </rfmt>
  <rfmt sheetId="1" sqref="I101:J101">
    <dxf>
      <numFmt numFmtId="171" formatCode="0.0000"/>
    </dxf>
  </rfmt>
  <rfmt sheetId="1" sqref="I101:J101">
    <dxf>
      <numFmt numFmtId="172" formatCode="0.000"/>
    </dxf>
  </rfmt>
  <rfmt sheetId="1" sqref="D100:E101" start="0" length="2147483647">
    <dxf>
      <font>
        <color auto="1"/>
      </font>
    </dxf>
  </rfmt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9" sId="1" numFmtId="4">
    <oc r="D33">
      <v>19407.240000000002</v>
    </oc>
    <nc r="D33">
      <v>16172.7</v>
    </nc>
  </rcc>
  <rcc rId="360" sId="1" numFmtId="4">
    <oc r="E33">
      <v>12081.1</v>
    </oc>
    <nc r="E33">
      <v>52109.61</v>
    </nc>
  </rcc>
  <rcc rId="361" sId="1" numFmtId="4">
    <oc r="F33">
      <v>12135.4</v>
    </oc>
    <nc r="F33">
      <v>52607.5</v>
    </nc>
  </rcc>
  <rcc rId="362" sId="1" numFmtId="4">
    <oc r="G33">
      <v>12135.4</v>
    </oc>
    <nc r="G33">
      <v>52607.5</v>
    </nc>
  </rcc>
  <rcc rId="363" sId="1" numFmtId="4">
    <oc r="H33">
      <v>12135.4</v>
    </oc>
    <nc r="H33">
      <v>52607.5</v>
    </nc>
  </rcc>
  <rcc rId="364" sId="1" numFmtId="4">
    <oc r="D35">
      <v>67925.350000000006</v>
    </oc>
    <nc r="D35">
      <v>19407.240000000002</v>
    </nc>
  </rcc>
  <rcc rId="365" sId="1" numFmtId="4">
    <oc r="E35">
      <v>52109.61</v>
    </oc>
    <nc r="E35">
      <v>12081.09</v>
    </nc>
  </rcc>
  <rcc rId="366" sId="1" numFmtId="4">
    <oc r="F35">
      <v>52607.5</v>
    </oc>
    <nc r="F35">
      <v>12135.4</v>
    </nc>
  </rcc>
  <rcc rId="367" sId="1" numFmtId="4">
    <oc r="G35">
      <v>52607.5</v>
    </oc>
    <nc r="G35">
      <v>12135.4</v>
    </nc>
  </rcc>
  <rcc rId="368" sId="1" numFmtId="4">
    <oc r="H35">
      <v>52607.5</v>
    </oc>
    <nc r="H35">
      <v>12135.4</v>
    </nc>
  </rcc>
  <rcc rId="369" sId="1" numFmtId="4">
    <oc r="D37">
      <v>16172.7</v>
    </oc>
    <nc r="D37">
      <v>67925.350000000006</v>
    </nc>
  </rcc>
  <rcc rId="370" sId="1" numFmtId="4">
    <oc r="E37">
      <v>35953.06</v>
    </oc>
    <nc r="E37">
      <v>35953.07</v>
    </nc>
  </rcc>
  <rcv guid="{CBF1167B-91A1-41BD-B364-C16FFC0F272E}" action="delete"/>
  <rdn rId="0" localSheetId="1" customView="1" name="Z_CBF1167B_91A1_41BD_B364_C16FFC0F272E_.wvu.PrintTitles" hidden="1" oldHidden="1">
    <formula>Лист1!$3:$5</formula>
    <oldFormula>Лист1!$3:$5</oldFormula>
  </rdn>
  <rcv guid="{CBF1167B-91A1-41BD-B364-C16FFC0F272E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A497047-B71D-442B-8EF8-33F9E9CF7E2D}" action="delete"/>
  <rdn rId="0" localSheetId="1" customView="1" name="Z_AA497047_B71D_442B_8EF8_33F9E9CF7E2D_.wvu.PrintTitles" hidden="1" oldHidden="1">
    <formula>Лист1!$3:$5</formula>
    <oldFormula>Лист1!$3:$5</oldFormula>
  </rdn>
  <rcv guid="{AA497047-B71D-442B-8EF8-33F9E9CF7E2D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" sId="1" numFmtId="4">
    <oc r="E179">
      <v>607733.92000000004</v>
    </oc>
    <nc r="E179">
      <v>606275.4</v>
    </nc>
  </rcc>
  <rcv guid="{E185416D-F314-4B2F-BDA1-1EAD1FD8DAD1}" action="delete"/>
  <rdn rId="0" localSheetId="1" customView="1" name="Z_E185416D_F314_4B2F_BDA1_1EAD1FD8DAD1_.wvu.PrintTitles" hidden="1" oldHidden="1">
    <formula>Лист1!$3:$5</formula>
    <oldFormula>Лист1!$3:$5</oldFormula>
  </rdn>
  <rcv guid="{E185416D-F314-4B2F-BDA1-1EAD1FD8DAD1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26:E128" start="0" length="2147483647">
    <dxf>
      <font>
        <color auto="1"/>
      </font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3" start="0" length="2147483647">
    <dxf>
      <font>
        <color rgb="FFFF0000"/>
      </font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1" numFmtId="4">
    <oc r="E86">
      <v>17476</v>
    </oc>
    <nc r="E86">
      <v>16908</v>
    </nc>
  </rcc>
  <rcc rId="8" sId="1" numFmtId="4">
    <oc r="F86">
      <v>17475</v>
    </oc>
    <nc r="F86">
      <v>16828</v>
    </nc>
  </rcc>
  <rcc rId="9" sId="1" numFmtId="4">
    <oc r="G86">
      <v>17475</v>
    </oc>
    <nc r="G86">
      <v>16828</v>
    </nc>
  </rcc>
  <rcc rId="10" sId="1" numFmtId="4">
    <oc r="H86">
      <v>17475</v>
    </oc>
    <nc r="H86">
      <v>16828</v>
    </nc>
  </rcc>
  <rfmt sheetId="1" sqref="E86:H86" start="0" length="2147483647">
    <dxf>
      <font>
        <color auto="1"/>
      </font>
    </dxf>
  </rfmt>
  <rcc rId="11" sId="1" numFmtId="4">
    <oc r="E87">
      <v>5721634.4400000004</v>
    </oc>
    <nc r="E87">
      <v>6447572.3499999996</v>
    </nc>
  </rcc>
  <rfmt sheetId="1" sqref="E87" start="0" length="2147483647">
    <dxf>
      <font>
        <color auto="1"/>
      </font>
    </dxf>
  </rfmt>
  <rcc rId="12" sId="1" numFmtId="4">
    <oc r="F87">
      <v>6028964.3000000007</v>
    </oc>
    <nc r="F87">
      <v>6546073.3300000001</v>
    </nc>
  </rcc>
  <rfmt sheetId="1" sqref="F87" start="0" length="2147483647">
    <dxf>
      <font>
        <color auto="1"/>
      </font>
    </dxf>
  </rfmt>
  <rcc rId="13" sId="1" numFmtId="4">
    <oc r="G87">
      <v>5976950.9000000004</v>
    </oc>
    <nc r="G87">
      <v>6401237.1299999999</v>
    </nc>
  </rcc>
  <rcc rId="14" sId="1" numFmtId="4">
    <oc r="H87">
      <v>5978150.9699999997</v>
    </oc>
    <nc r="H87">
      <v>6401237.1299999999</v>
    </nc>
  </rcc>
  <rfmt sheetId="1" sqref="G87:H87" start="0" length="2147483647">
    <dxf>
      <font>
        <color auto="1"/>
      </font>
    </dxf>
  </rfmt>
  <rcc rId="15" sId="1" odxf="1" dxf="1" numFmtId="4">
    <oc r="E88">
      <v>17476</v>
    </oc>
    <nc r="E88">
      <v>16908</v>
    </nc>
    <odxf>
      <font>
        <sz val="12"/>
        <color rgb="FFFF0000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16" sId="1" odxf="1" dxf="1" numFmtId="4">
    <oc r="F88">
      <v>17475</v>
    </oc>
    <nc r="F88">
      <v>16828</v>
    </nc>
    <odxf>
      <font>
        <sz val="12"/>
        <color rgb="FFFF0000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17" sId="1" odxf="1" dxf="1" numFmtId="4">
    <oc r="G88">
      <v>17475</v>
    </oc>
    <nc r="G88">
      <v>16828</v>
    </nc>
    <odxf>
      <font>
        <sz val="12"/>
        <color rgb="FFFF0000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18" sId="1" odxf="1" dxf="1" numFmtId="4">
    <oc r="H88">
      <v>17475</v>
    </oc>
    <nc r="H88">
      <v>16828</v>
    </nc>
    <odxf>
      <font>
        <sz val="12"/>
        <color rgb="FFFF0000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19" sId="1" numFmtId="4">
    <oc r="E89">
      <v>45688.15</v>
    </oc>
    <nc r="E89">
      <v>46295.28</v>
    </nc>
  </rcc>
  <rcc rId="20" sId="1" numFmtId="4">
    <oc r="F89">
      <v>45686.26</v>
    </oc>
    <nc r="F89">
      <v>47390.3</v>
    </nc>
  </rcc>
  <rcc rId="21" sId="1" numFmtId="4">
    <oc r="G89">
      <v>45686.26</v>
    </oc>
    <nc r="G89">
      <v>47390.3</v>
    </nc>
  </rcc>
  <rcc rId="22" sId="1" numFmtId="4">
    <oc r="H89">
      <v>45686.26</v>
    </oc>
    <nc r="H89">
      <v>47390.3</v>
    </nc>
  </rcc>
  <rfmt sheetId="1" sqref="E89:H89" start="0" length="2147483647">
    <dxf>
      <font>
        <color auto="1"/>
      </font>
    </dxf>
  </rfmt>
  <rfmt sheetId="1" sqref="A86:B89" start="0" length="2147483647">
    <dxf>
      <font>
        <color auto="1"/>
      </font>
    </dxf>
  </rfmt>
  <rfmt sheetId="1" sqref="A90:B91" start="0" length="2147483647">
    <dxf>
      <font>
        <color auto="1"/>
      </font>
    </dxf>
  </rfmt>
  <rcc rId="23" sId="1" numFmtId="4">
    <oc r="E90">
      <v>16092</v>
    </oc>
    <nc r="E90">
      <v>15631</v>
    </nc>
  </rcc>
  <rfmt sheetId="1" sqref="E90" start="0" length="2147483647">
    <dxf>
      <font>
        <color auto="1"/>
      </font>
    </dxf>
  </rfmt>
  <rcc rId="24" sId="1" numFmtId="4">
    <oc r="F90">
      <v>15720</v>
    </oc>
    <nc r="F90">
      <v>14991</v>
    </nc>
  </rcc>
  <rcc rId="25" sId="1" numFmtId="4">
    <oc r="G90">
      <v>15720</v>
    </oc>
    <nc r="G90">
      <v>14991</v>
    </nc>
  </rcc>
  <rcc rId="26" sId="1" numFmtId="4">
    <oc r="H90">
      <v>15720</v>
    </oc>
    <nc r="H90">
      <v>14991</v>
    </nc>
  </rcc>
  <rfmt sheetId="1" sqref="E90:H90" start="0" length="2147483647">
    <dxf>
      <font>
        <color auto="1"/>
      </font>
    </dxf>
  </rfmt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2"/>
  <sheetViews>
    <sheetView tabSelected="1" zoomScale="80" zoomScaleNormal="82" zoomScaleSheetLayoutView="82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8" sqref="L8"/>
    </sheetView>
  </sheetViews>
  <sheetFormatPr defaultColWidth="9.140625" defaultRowHeight="15.75" x14ac:dyDescent="0.25"/>
  <cols>
    <col min="1" max="1" width="6.28515625" style="1" customWidth="1"/>
    <col min="2" max="2" width="72.140625" style="1" customWidth="1"/>
    <col min="3" max="3" width="22.140625" style="2" customWidth="1"/>
    <col min="4" max="4" width="17.5703125" style="3" customWidth="1"/>
    <col min="5" max="5" width="18.140625" style="94" customWidth="1"/>
    <col min="6" max="8" width="17.5703125" style="94" customWidth="1"/>
    <col min="9" max="12" width="15" style="1" customWidth="1"/>
    <col min="13" max="13" width="15.42578125" style="1" customWidth="1"/>
    <col min="14" max="14" width="14.42578125" style="1" customWidth="1"/>
    <col min="15" max="16384" width="9.140625" style="1"/>
  </cols>
  <sheetData>
    <row r="1" spans="1:13" ht="49.5" customHeight="1" x14ac:dyDescent="0.25">
      <c r="A1" s="112" t="s">
        <v>60</v>
      </c>
      <c r="B1" s="113"/>
      <c r="C1" s="113"/>
      <c r="D1" s="113"/>
      <c r="E1" s="113"/>
      <c r="F1" s="113"/>
      <c r="G1" s="113"/>
      <c r="H1" s="113"/>
    </row>
    <row r="2" spans="1:13" x14ac:dyDescent="0.25">
      <c r="A2" s="24"/>
    </row>
    <row r="3" spans="1:13" s="3" customFormat="1" ht="29.25" customHeight="1" x14ac:dyDescent="0.25">
      <c r="A3" s="115" t="s">
        <v>0</v>
      </c>
      <c r="B3" s="115" t="s">
        <v>4</v>
      </c>
      <c r="C3" s="115" t="s">
        <v>1</v>
      </c>
      <c r="D3" s="115" t="s">
        <v>126</v>
      </c>
      <c r="E3" s="115" t="s">
        <v>127</v>
      </c>
      <c r="F3" s="116" t="s">
        <v>2</v>
      </c>
      <c r="G3" s="116"/>
      <c r="H3" s="116"/>
    </row>
    <row r="4" spans="1:13" s="3" customFormat="1" ht="42" customHeight="1" x14ac:dyDescent="0.25">
      <c r="A4" s="115"/>
      <c r="B4" s="115"/>
      <c r="C4" s="115"/>
      <c r="D4" s="115"/>
      <c r="E4" s="115"/>
      <c r="F4" s="78" t="s">
        <v>81</v>
      </c>
      <c r="G4" s="78" t="s">
        <v>102</v>
      </c>
      <c r="H4" s="78" t="s">
        <v>128</v>
      </c>
    </row>
    <row r="5" spans="1:13" s="3" customFormat="1" ht="17.25" customHeight="1" x14ac:dyDescent="0.25">
      <c r="A5" s="60">
        <v>1</v>
      </c>
      <c r="B5" s="60">
        <v>2</v>
      </c>
      <c r="C5" s="30">
        <v>3</v>
      </c>
      <c r="D5" s="77">
        <v>4</v>
      </c>
      <c r="E5" s="77">
        <v>5</v>
      </c>
      <c r="F5" s="78">
        <v>6</v>
      </c>
      <c r="G5" s="78">
        <v>7</v>
      </c>
      <c r="H5" s="78">
        <v>8</v>
      </c>
    </row>
    <row r="6" spans="1:13" s="3" customFormat="1" ht="17.25" customHeight="1" x14ac:dyDescent="0.25">
      <c r="A6" s="124" t="s">
        <v>61</v>
      </c>
      <c r="B6" s="111"/>
      <c r="C6" s="111"/>
      <c r="D6" s="111"/>
      <c r="E6" s="111"/>
      <c r="F6" s="111"/>
      <c r="G6" s="111"/>
      <c r="H6" s="111"/>
    </row>
    <row r="7" spans="1:13" s="3" customFormat="1" ht="34.5" customHeight="1" x14ac:dyDescent="0.25">
      <c r="A7" s="75"/>
      <c r="B7" s="125" t="s">
        <v>5</v>
      </c>
      <c r="C7" s="125"/>
      <c r="D7" s="27">
        <f>D9+D8</f>
        <v>142137.23000000001</v>
      </c>
      <c r="E7" s="55">
        <f t="shared" ref="E7" si="0">E9+E8</f>
        <v>156840.25</v>
      </c>
      <c r="F7" s="70">
        <f>F9+F8</f>
        <v>168294.86999999997</v>
      </c>
      <c r="G7" s="70">
        <f t="shared" ref="G7:H7" si="1">G9+G8</f>
        <v>148669.86999999997</v>
      </c>
      <c r="H7" s="70">
        <f t="shared" si="1"/>
        <v>148923.24999999997</v>
      </c>
      <c r="I7" s="22"/>
      <c r="J7" s="22"/>
      <c r="K7" s="22"/>
    </row>
    <row r="8" spans="1:13" s="3" customFormat="1" ht="36" customHeight="1" x14ac:dyDescent="0.25">
      <c r="A8" s="74"/>
      <c r="B8" s="57" t="s">
        <v>77</v>
      </c>
      <c r="C8" s="29"/>
      <c r="D8" s="27">
        <f>418.29+2438.04</f>
        <v>2856.33</v>
      </c>
      <c r="E8" s="27">
        <f>268.64+2627.5</f>
        <v>2896.14</v>
      </c>
      <c r="F8" s="27">
        <f>266.09+2084.74</f>
        <v>2350.83</v>
      </c>
      <c r="G8" s="27">
        <f>266.09+2084.74</f>
        <v>2350.83</v>
      </c>
      <c r="H8" s="27">
        <f>266.09+2084.74</f>
        <v>2350.83</v>
      </c>
    </row>
    <row r="9" spans="1:13" s="3" customFormat="1" x14ac:dyDescent="0.25">
      <c r="A9" s="75"/>
      <c r="B9" s="57" t="s">
        <v>62</v>
      </c>
      <c r="C9" s="76"/>
      <c r="D9" s="27">
        <f>D11+D13+D15+D17+D19+D25+D33+D35+D37+D27+D21+D23+D29++D31</f>
        <v>139280.90000000002</v>
      </c>
      <c r="E9" s="27">
        <f>E11+E13+E15+E17+E19+E25+E33+E35+E37+E27+E21+E23+E29++E31</f>
        <v>153944.10999999999</v>
      </c>
      <c r="F9" s="27">
        <f>F11+F13+F15+F17+F19+F25+F33+F35+F37+F27+F21+F23+F29++F31</f>
        <v>165944.03999999998</v>
      </c>
      <c r="G9" s="27">
        <f>G11+G13+G15+G17+G19+G25+G33+G35+G37+G27+G21+G23+G29++G31</f>
        <v>146319.03999999998</v>
      </c>
      <c r="H9" s="27">
        <f>H11+H13+H15+H17+H19+H25+H33+H35+H37+H27+H21+H23+H29++H31</f>
        <v>146572.41999999998</v>
      </c>
    </row>
    <row r="10" spans="1:13" s="3" customFormat="1" ht="19.5" customHeight="1" x14ac:dyDescent="0.25">
      <c r="A10" s="131">
        <v>1</v>
      </c>
      <c r="B10" s="128" t="s">
        <v>71</v>
      </c>
      <c r="C10" s="30" t="s">
        <v>49</v>
      </c>
      <c r="D10" s="33">
        <v>351</v>
      </c>
      <c r="E10" s="33">
        <v>100</v>
      </c>
      <c r="F10" s="33">
        <v>1000</v>
      </c>
      <c r="G10" s="33">
        <v>0</v>
      </c>
      <c r="H10" s="33">
        <v>0</v>
      </c>
      <c r="I10" s="5"/>
      <c r="J10" s="5"/>
      <c r="K10" s="5"/>
      <c r="L10" s="5"/>
      <c r="M10" s="5"/>
    </row>
    <row r="11" spans="1:13" s="3" customFormat="1" ht="14.45" customHeight="1" x14ac:dyDescent="0.25">
      <c r="A11" s="132"/>
      <c r="B11" s="128"/>
      <c r="C11" s="30" t="s">
        <v>46</v>
      </c>
      <c r="D11" s="32">
        <v>1573.81</v>
      </c>
      <c r="E11" s="32">
        <v>3211.79</v>
      </c>
      <c r="F11" s="32">
        <v>20000</v>
      </c>
      <c r="G11" s="32">
        <v>0</v>
      </c>
      <c r="H11" s="32">
        <v>0</v>
      </c>
      <c r="J11" s="5"/>
      <c r="K11" s="5"/>
      <c r="L11" s="5"/>
      <c r="M11" s="5"/>
    </row>
    <row r="12" spans="1:13" s="3" customFormat="1" ht="21.75" customHeight="1" x14ac:dyDescent="0.25">
      <c r="A12" s="132"/>
      <c r="B12" s="128" t="s">
        <v>72</v>
      </c>
      <c r="C12" s="30" t="s">
        <v>49</v>
      </c>
      <c r="D12" s="33">
        <v>20000</v>
      </c>
      <c r="E12" s="40">
        <v>20100</v>
      </c>
      <c r="F12" s="40">
        <v>20650</v>
      </c>
      <c r="G12" s="40">
        <v>20650</v>
      </c>
      <c r="H12" s="40">
        <v>20650</v>
      </c>
      <c r="I12" s="5"/>
      <c r="J12" s="5"/>
      <c r="K12" s="5"/>
      <c r="L12" s="5"/>
      <c r="M12" s="5"/>
    </row>
    <row r="13" spans="1:13" s="3" customFormat="1" ht="16.149999999999999" customHeight="1" x14ac:dyDescent="0.25">
      <c r="A13" s="133"/>
      <c r="B13" s="128"/>
      <c r="C13" s="30" t="s">
        <v>46</v>
      </c>
      <c r="D13" s="32">
        <f>22578.7-418.29</f>
        <v>22160.41</v>
      </c>
      <c r="E13" s="35">
        <f>26009.6-268.64</f>
        <v>25740.959999999999</v>
      </c>
      <c r="F13" s="32">
        <f>30996-266.09</f>
        <v>30729.91</v>
      </c>
      <c r="G13" s="35">
        <f>30996-266.09</f>
        <v>30729.91</v>
      </c>
      <c r="H13" s="35">
        <f>30996-266.09</f>
        <v>30729.91</v>
      </c>
    </row>
    <row r="14" spans="1:13" s="3" customFormat="1" ht="46.5" customHeight="1" x14ac:dyDescent="0.25">
      <c r="A14" s="131">
        <v>2</v>
      </c>
      <c r="B14" s="128" t="s">
        <v>73</v>
      </c>
      <c r="C14" s="30" t="s">
        <v>48</v>
      </c>
      <c r="D14" s="33">
        <v>100</v>
      </c>
      <c r="E14" s="40">
        <v>100</v>
      </c>
      <c r="F14" s="40">
        <v>0</v>
      </c>
      <c r="G14" s="40">
        <v>0</v>
      </c>
      <c r="H14" s="40">
        <v>0</v>
      </c>
    </row>
    <row r="15" spans="1:13" s="3" customFormat="1" ht="25.15" customHeight="1" x14ac:dyDescent="0.25">
      <c r="A15" s="132"/>
      <c r="B15" s="128"/>
      <c r="C15" s="30" t="s">
        <v>46</v>
      </c>
      <c r="D15" s="32">
        <v>267.83</v>
      </c>
      <c r="E15" s="35">
        <v>945</v>
      </c>
      <c r="F15" s="35">
        <v>0</v>
      </c>
      <c r="G15" s="35">
        <v>0</v>
      </c>
      <c r="H15" s="35">
        <v>0</v>
      </c>
    </row>
    <row r="16" spans="1:13" s="3" customFormat="1" ht="42" customHeight="1" x14ac:dyDescent="0.25">
      <c r="A16" s="132"/>
      <c r="B16" s="129" t="s">
        <v>74</v>
      </c>
      <c r="C16" s="30" t="s">
        <v>49</v>
      </c>
      <c r="D16" s="33">
        <v>5</v>
      </c>
      <c r="E16" s="40">
        <v>5</v>
      </c>
      <c r="F16" s="40">
        <v>5</v>
      </c>
      <c r="G16" s="40">
        <v>5</v>
      </c>
      <c r="H16" s="40">
        <v>5</v>
      </c>
    </row>
    <row r="17" spans="1:8" s="3" customFormat="1" ht="22.9" customHeight="1" x14ac:dyDescent="0.25">
      <c r="A17" s="132"/>
      <c r="B17" s="129"/>
      <c r="C17" s="30" t="s">
        <v>46</v>
      </c>
      <c r="D17" s="32">
        <v>565.66999999999996</v>
      </c>
      <c r="E17" s="35">
        <v>660</v>
      </c>
      <c r="F17" s="35">
        <v>50</v>
      </c>
      <c r="G17" s="35">
        <v>50</v>
      </c>
      <c r="H17" s="35">
        <v>50</v>
      </c>
    </row>
    <row r="18" spans="1:8" s="3" customFormat="1" ht="24.75" customHeight="1" x14ac:dyDescent="0.25">
      <c r="A18" s="132"/>
      <c r="B18" s="128" t="s">
        <v>76</v>
      </c>
      <c r="C18" s="37" t="s">
        <v>49</v>
      </c>
      <c r="D18" s="45">
        <v>6</v>
      </c>
      <c r="E18" s="40">
        <v>7</v>
      </c>
      <c r="F18" s="40">
        <v>0</v>
      </c>
      <c r="G18" s="40">
        <v>0</v>
      </c>
      <c r="H18" s="40">
        <v>0</v>
      </c>
    </row>
    <row r="19" spans="1:8" s="3" customFormat="1" ht="21" customHeight="1" x14ac:dyDescent="0.25">
      <c r="A19" s="132"/>
      <c r="B19" s="128"/>
      <c r="C19" s="37" t="s">
        <v>46</v>
      </c>
      <c r="D19" s="35">
        <v>267.83999999999997</v>
      </c>
      <c r="E19" s="35">
        <v>945</v>
      </c>
      <c r="F19" s="35">
        <v>0</v>
      </c>
      <c r="G19" s="35">
        <v>0</v>
      </c>
      <c r="H19" s="35">
        <v>0</v>
      </c>
    </row>
    <row r="20" spans="1:8" s="3" customFormat="1" ht="22.15" customHeight="1" x14ac:dyDescent="0.25">
      <c r="A20" s="132"/>
      <c r="B20" s="126" t="s">
        <v>103</v>
      </c>
      <c r="C20" s="37" t="s">
        <v>120</v>
      </c>
      <c r="D20" s="40">
        <v>0</v>
      </c>
      <c r="E20" s="40">
        <v>0</v>
      </c>
      <c r="F20" s="35">
        <v>2.67</v>
      </c>
      <c r="G20" s="40">
        <v>4</v>
      </c>
      <c r="H20" s="40">
        <v>4</v>
      </c>
    </row>
    <row r="21" spans="1:8" s="3" customFormat="1" ht="22.9" customHeight="1" x14ac:dyDescent="0.25">
      <c r="A21" s="132"/>
      <c r="B21" s="127"/>
      <c r="C21" s="37" t="s">
        <v>46</v>
      </c>
      <c r="D21" s="35">
        <v>0</v>
      </c>
      <c r="E21" s="35">
        <v>0</v>
      </c>
      <c r="F21" s="35">
        <v>600</v>
      </c>
      <c r="G21" s="35">
        <v>900</v>
      </c>
      <c r="H21" s="35">
        <v>900</v>
      </c>
    </row>
    <row r="22" spans="1:8" s="3" customFormat="1" ht="22.15" customHeight="1" x14ac:dyDescent="0.25">
      <c r="A22" s="132"/>
      <c r="B22" s="126" t="s">
        <v>104</v>
      </c>
      <c r="C22" s="37" t="s">
        <v>120</v>
      </c>
      <c r="D22" s="40">
        <v>0</v>
      </c>
      <c r="E22" s="35">
        <v>0.56999999999999995</v>
      </c>
      <c r="F22" s="40">
        <v>0</v>
      </c>
      <c r="G22" s="40">
        <v>0</v>
      </c>
      <c r="H22" s="40">
        <v>2</v>
      </c>
    </row>
    <row r="23" spans="1:8" s="3" customFormat="1" ht="26.45" customHeight="1" x14ac:dyDescent="0.25">
      <c r="A23" s="133"/>
      <c r="B23" s="127"/>
      <c r="C23" s="37" t="s">
        <v>46</v>
      </c>
      <c r="D23" s="35">
        <v>0</v>
      </c>
      <c r="E23" s="35">
        <v>450</v>
      </c>
      <c r="F23" s="35">
        <v>0</v>
      </c>
      <c r="G23" s="35">
        <v>0</v>
      </c>
      <c r="H23" s="35">
        <v>450</v>
      </c>
    </row>
    <row r="24" spans="1:8" s="3" customFormat="1" ht="15" customHeight="1" x14ac:dyDescent="0.25">
      <c r="A24" s="115">
        <v>3</v>
      </c>
      <c r="B24" s="129" t="s">
        <v>75</v>
      </c>
      <c r="C24" s="37" t="s">
        <v>68</v>
      </c>
      <c r="D24" s="33">
        <v>20</v>
      </c>
      <c r="E24" s="40">
        <v>20</v>
      </c>
      <c r="F24" s="35">
        <v>9.1999999999999993</v>
      </c>
      <c r="G24" s="35">
        <v>13.8</v>
      </c>
      <c r="H24" s="35">
        <v>11.04</v>
      </c>
    </row>
    <row r="25" spans="1:8" s="3" customFormat="1" ht="22.15" customHeight="1" x14ac:dyDescent="0.25">
      <c r="A25" s="115"/>
      <c r="B25" s="129"/>
      <c r="C25" s="37" t="s">
        <v>46</v>
      </c>
      <c r="D25" s="32">
        <v>2453.02</v>
      </c>
      <c r="E25" s="35">
        <v>1542.5</v>
      </c>
      <c r="F25" s="35">
        <v>150</v>
      </c>
      <c r="G25" s="35">
        <v>225</v>
      </c>
      <c r="H25" s="35">
        <v>180</v>
      </c>
    </row>
    <row r="26" spans="1:8" s="3" customFormat="1" ht="30" customHeight="1" x14ac:dyDescent="0.25">
      <c r="A26" s="131">
        <v>4</v>
      </c>
      <c r="B26" s="126" t="s">
        <v>100</v>
      </c>
      <c r="C26" s="37" t="s">
        <v>49</v>
      </c>
      <c r="D26" s="33">
        <v>1</v>
      </c>
      <c r="E26" s="40">
        <v>1</v>
      </c>
      <c r="F26" s="40">
        <v>1</v>
      </c>
      <c r="G26" s="40">
        <v>1</v>
      </c>
      <c r="H26" s="40">
        <v>1</v>
      </c>
    </row>
    <row r="27" spans="1:8" s="3" customFormat="1" ht="18" customHeight="1" x14ac:dyDescent="0.25">
      <c r="A27" s="132"/>
      <c r="B27" s="127"/>
      <c r="C27" s="37" t="s">
        <v>46</v>
      </c>
      <c r="D27" s="32">
        <v>78.14</v>
      </c>
      <c r="E27" s="35">
        <v>70</v>
      </c>
      <c r="F27" s="35">
        <v>90</v>
      </c>
      <c r="G27" s="35">
        <v>90</v>
      </c>
      <c r="H27" s="35">
        <v>90</v>
      </c>
    </row>
    <row r="28" spans="1:8" s="3" customFormat="1" ht="18" customHeight="1" x14ac:dyDescent="0.25">
      <c r="A28" s="115">
        <v>5</v>
      </c>
      <c r="B28" s="126" t="s">
        <v>149</v>
      </c>
      <c r="C28" s="37" t="s">
        <v>68</v>
      </c>
      <c r="D28" s="33">
        <v>0</v>
      </c>
      <c r="E28" s="58">
        <v>4.0999999999999996</v>
      </c>
      <c r="F28" s="58">
        <v>0</v>
      </c>
      <c r="G28" s="40">
        <v>0</v>
      </c>
      <c r="H28" s="40">
        <v>0</v>
      </c>
    </row>
    <row r="29" spans="1:8" s="3" customFormat="1" ht="43.15" customHeight="1" x14ac:dyDescent="0.25">
      <c r="A29" s="115"/>
      <c r="B29" s="127"/>
      <c r="C29" s="37" t="s">
        <v>46</v>
      </c>
      <c r="D29" s="32">
        <v>0</v>
      </c>
      <c r="E29" s="35">
        <v>240</v>
      </c>
      <c r="F29" s="35">
        <v>0</v>
      </c>
      <c r="G29" s="35">
        <v>0</v>
      </c>
      <c r="H29" s="35">
        <v>0</v>
      </c>
    </row>
    <row r="30" spans="1:8" s="3" customFormat="1" ht="18" customHeight="1" x14ac:dyDescent="0.25">
      <c r="A30" s="131">
        <v>6</v>
      </c>
      <c r="B30" s="126" t="s">
        <v>121</v>
      </c>
      <c r="C30" s="37" t="s">
        <v>49</v>
      </c>
      <c r="D30" s="33">
        <v>1</v>
      </c>
      <c r="E30" s="40">
        <v>1</v>
      </c>
      <c r="F30" s="40">
        <v>1</v>
      </c>
      <c r="G30" s="40">
        <v>1</v>
      </c>
      <c r="H30" s="40">
        <v>1</v>
      </c>
    </row>
    <row r="31" spans="1:8" s="3" customFormat="1" ht="34.5" customHeight="1" x14ac:dyDescent="0.25">
      <c r="A31" s="133"/>
      <c r="B31" s="127"/>
      <c r="C31" s="37" t="s">
        <v>46</v>
      </c>
      <c r="D31" s="32">
        <v>8408.89</v>
      </c>
      <c r="E31" s="35">
        <v>19995.09</v>
      </c>
      <c r="F31" s="35">
        <v>12536.33</v>
      </c>
      <c r="G31" s="35">
        <v>12536.33</v>
      </c>
      <c r="H31" s="35">
        <v>12384.71</v>
      </c>
    </row>
    <row r="32" spans="1:8" s="6" customFormat="1" ht="51.75" customHeight="1" x14ac:dyDescent="0.25">
      <c r="A32" s="109">
        <v>7</v>
      </c>
      <c r="B32" s="114" t="s">
        <v>29</v>
      </c>
      <c r="C32" s="36" t="s">
        <v>134</v>
      </c>
      <c r="D32" s="40">
        <v>5</v>
      </c>
      <c r="E32" s="33">
        <v>21</v>
      </c>
      <c r="F32" s="40">
        <v>21</v>
      </c>
      <c r="G32" s="40">
        <v>21</v>
      </c>
      <c r="H32" s="40">
        <v>21</v>
      </c>
    </row>
    <row r="33" spans="1:10" s="6" customFormat="1" ht="23.25" customHeight="1" x14ac:dyDescent="0.25">
      <c r="A33" s="109"/>
      <c r="B33" s="114"/>
      <c r="C33" s="36" t="s">
        <v>3</v>
      </c>
      <c r="D33" s="44">
        <v>16172.7</v>
      </c>
      <c r="E33" s="32">
        <v>52109.61</v>
      </c>
      <c r="F33" s="44">
        <v>52607.5</v>
      </c>
      <c r="G33" s="44">
        <v>52607.5</v>
      </c>
      <c r="H33" s="44">
        <v>52607.5</v>
      </c>
    </row>
    <row r="34" spans="1:10" s="6" customFormat="1" ht="18" customHeight="1" x14ac:dyDescent="0.25">
      <c r="A34" s="109">
        <v>8</v>
      </c>
      <c r="B34" s="114" t="s">
        <v>30</v>
      </c>
      <c r="C34" s="36" t="s">
        <v>134</v>
      </c>
      <c r="D34" s="46">
        <v>6</v>
      </c>
      <c r="E34" s="47">
        <v>102</v>
      </c>
      <c r="F34" s="43">
        <v>102</v>
      </c>
      <c r="G34" s="43">
        <v>102</v>
      </c>
      <c r="H34" s="43">
        <v>102</v>
      </c>
      <c r="J34" s="7"/>
    </row>
    <row r="35" spans="1:10" s="6" customFormat="1" ht="16.149999999999999" customHeight="1" x14ac:dyDescent="0.25">
      <c r="A35" s="109"/>
      <c r="B35" s="114"/>
      <c r="C35" s="36" t="s">
        <v>3</v>
      </c>
      <c r="D35" s="44">
        <v>19407.240000000002</v>
      </c>
      <c r="E35" s="32">
        <v>12081.09</v>
      </c>
      <c r="F35" s="44">
        <v>12135.4</v>
      </c>
      <c r="G35" s="44">
        <v>12135.4</v>
      </c>
      <c r="H35" s="44">
        <v>12135.4</v>
      </c>
    </row>
    <row r="36" spans="1:10" s="6" customFormat="1" ht="45.75" customHeight="1" x14ac:dyDescent="0.25">
      <c r="A36" s="109">
        <v>9</v>
      </c>
      <c r="B36" s="114" t="s">
        <v>45</v>
      </c>
      <c r="C36" s="36" t="s">
        <v>134</v>
      </c>
      <c r="D36" s="42">
        <v>21</v>
      </c>
      <c r="E36" s="47">
        <v>56</v>
      </c>
      <c r="F36" s="43">
        <v>56</v>
      </c>
      <c r="G36" s="43">
        <v>56</v>
      </c>
      <c r="H36" s="43">
        <v>56</v>
      </c>
    </row>
    <row r="37" spans="1:10" s="6" customFormat="1" ht="16.899999999999999" customHeight="1" x14ac:dyDescent="0.25">
      <c r="A37" s="109"/>
      <c r="B37" s="114"/>
      <c r="C37" s="36" t="s">
        <v>3</v>
      </c>
      <c r="D37" s="44">
        <v>67925.350000000006</v>
      </c>
      <c r="E37" s="32">
        <v>35953.07</v>
      </c>
      <c r="F37" s="44">
        <v>37044.9</v>
      </c>
      <c r="G37" s="44">
        <v>37044.9</v>
      </c>
      <c r="H37" s="44">
        <v>37044.9</v>
      </c>
    </row>
    <row r="38" spans="1:10" s="3" customFormat="1" x14ac:dyDescent="0.25">
      <c r="A38" s="124" t="s">
        <v>7</v>
      </c>
      <c r="B38" s="124"/>
      <c r="C38" s="124"/>
      <c r="D38" s="124"/>
      <c r="E38" s="124"/>
      <c r="F38" s="124"/>
      <c r="G38" s="124"/>
      <c r="H38" s="124"/>
    </row>
    <row r="39" spans="1:10" s="3" customFormat="1" ht="36.6" customHeight="1" x14ac:dyDescent="0.25">
      <c r="A39" s="23"/>
      <c r="B39" s="125" t="s">
        <v>5</v>
      </c>
      <c r="C39" s="125"/>
      <c r="D39" s="27">
        <f>D41+D40</f>
        <v>1164302.8699999996</v>
      </c>
      <c r="E39" s="27">
        <f>E41+E40</f>
        <v>1497788.0900000003</v>
      </c>
      <c r="F39" s="27">
        <f>F41+F40</f>
        <v>1479279.0099999998</v>
      </c>
      <c r="G39" s="27">
        <f t="shared" ref="G39:H39" si="2">G41+G40</f>
        <v>1279118.1199999999</v>
      </c>
      <c r="H39" s="27">
        <f t="shared" si="2"/>
        <v>1277464.42</v>
      </c>
    </row>
    <row r="40" spans="1:10" s="3" customFormat="1" ht="37.9" customHeight="1" x14ac:dyDescent="0.25">
      <c r="A40" s="4"/>
      <c r="B40" s="28" t="s">
        <v>77</v>
      </c>
      <c r="C40" s="29"/>
      <c r="D40" s="27">
        <v>93274.17</v>
      </c>
      <c r="E40" s="27">
        <v>197477.68</v>
      </c>
      <c r="F40" s="27">
        <v>213866.14</v>
      </c>
      <c r="G40" s="27">
        <v>64894.16</v>
      </c>
      <c r="H40" s="27">
        <v>64894.16</v>
      </c>
    </row>
    <row r="41" spans="1:10" s="3" customFormat="1" ht="22.5" customHeight="1" x14ac:dyDescent="0.25">
      <c r="A41" s="23"/>
      <c r="B41" s="147" t="s">
        <v>62</v>
      </c>
      <c r="C41" s="147"/>
      <c r="D41" s="27">
        <f>D43+D45+D49+D51+D53+D55+D61+D63+D65+D69+D77+D75+D57+D71+D59+D47+D73+D67+D79+D81</f>
        <v>1071028.6999999997</v>
      </c>
      <c r="E41" s="27">
        <f t="shared" ref="E41:H41" si="3">E43+E45+E49+E51+E53+E55+E61+E63+E65+E69+E77+E75+E57+E71+E59+E47+E73+E67+E79+E81</f>
        <v>1300310.4100000004</v>
      </c>
      <c r="F41" s="27">
        <f t="shared" si="3"/>
        <v>1265412.8699999996</v>
      </c>
      <c r="G41" s="27">
        <f t="shared" si="3"/>
        <v>1214223.96</v>
      </c>
      <c r="H41" s="27">
        <f t="shared" si="3"/>
        <v>1212570.26</v>
      </c>
    </row>
    <row r="42" spans="1:10" s="3" customFormat="1" ht="22.9" customHeight="1" x14ac:dyDescent="0.25">
      <c r="A42" s="144">
        <v>1</v>
      </c>
      <c r="B42" s="130" t="s">
        <v>122</v>
      </c>
      <c r="C42" s="30" t="s">
        <v>48</v>
      </c>
      <c r="D42" s="31">
        <v>227.62799999999999</v>
      </c>
      <c r="E42" s="41">
        <v>195.41900000000001</v>
      </c>
      <c r="F42" s="41">
        <v>195.41900000000001</v>
      </c>
      <c r="G42" s="41">
        <v>195.41900000000001</v>
      </c>
      <c r="H42" s="41">
        <v>195.41900000000001</v>
      </c>
    </row>
    <row r="43" spans="1:10" s="3" customFormat="1" ht="48.6" customHeight="1" x14ac:dyDescent="0.25">
      <c r="A43" s="145"/>
      <c r="B43" s="130"/>
      <c r="C43" s="30" t="s">
        <v>3</v>
      </c>
      <c r="D43" s="32">
        <v>832204.76</v>
      </c>
      <c r="E43" s="35">
        <v>997881.4</v>
      </c>
      <c r="F43" s="35">
        <v>1016832.03</v>
      </c>
      <c r="G43" s="35">
        <v>970375.5</v>
      </c>
      <c r="H43" s="35">
        <v>970375.5</v>
      </c>
    </row>
    <row r="44" spans="1:10" s="3" customFormat="1" ht="55.15" customHeight="1" x14ac:dyDescent="0.25">
      <c r="A44" s="145"/>
      <c r="B44" s="130" t="s">
        <v>141</v>
      </c>
      <c r="C44" s="30" t="s">
        <v>48</v>
      </c>
      <c r="D44" s="31">
        <v>13.417999999999999</v>
      </c>
      <c r="E44" s="41">
        <v>8.0920000000000005</v>
      </c>
      <c r="F44" s="59">
        <v>8.0927000000000007</v>
      </c>
      <c r="G44" s="59">
        <v>8.0927000000000007</v>
      </c>
      <c r="H44" s="59">
        <v>8.0927000000000007</v>
      </c>
    </row>
    <row r="45" spans="1:10" s="3" customFormat="1" ht="18.600000000000001" customHeight="1" x14ac:dyDescent="0.25">
      <c r="A45" s="145"/>
      <c r="B45" s="130"/>
      <c r="C45" s="30" t="s">
        <v>3</v>
      </c>
      <c r="D45" s="32">
        <v>6880.78</v>
      </c>
      <c r="E45" s="35">
        <v>4329.79</v>
      </c>
      <c r="F45" s="35">
        <v>5986.01</v>
      </c>
      <c r="G45" s="35">
        <v>5986.01</v>
      </c>
      <c r="H45" s="35">
        <v>5986.01</v>
      </c>
    </row>
    <row r="46" spans="1:10" s="3" customFormat="1" ht="51.6" customHeight="1" x14ac:dyDescent="0.25">
      <c r="A46" s="145"/>
      <c r="B46" s="130" t="s">
        <v>123</v>
      </c>
      <c r="C46" s="30" t="s">
        <v>48</v>
      </c>
      <c r="D46" s="32">
        <v>0</v>
      </c>
      <c r="E46" s="31">
        <v>40.899000000000001</v>
      </c>
      <c r="F46" s="41">
        <v>40.899000000000001</v>
      </c>
      <c r="G46" s="41">
        <v>40.899000000000001</v>
      </c>
      <c r="H46" s="41">
        <v>40.899000000000001</v>
      </c>
    </row>
    <row r="47" spans="1:10" s="3" customFormat="1" ht="20.45" customHeight="1" x14ac:dyDescent="0.25">
      <c r="A47" s="146"/>
      <c r="B47" s="130"/>
      <c r="C47" s="30" t="s">
        <v>3</v>
      </c>
      <c r="D47" s="32">
        <v>0</v>
      </c>
      <c r="E47" s="35">
        <v>40439.79</v>
      </c>
      <c r="F47" s="35">
        <v>17874.939999999999</v>
      </c>
      <c r="G47" s="35">
        <v>17874.939999999999</v>
      </c>
      <c r="H47" s="35">
        <v>17874.939999999999</v>
      </c>
    </row>
    <row r="48" spans="1:10" s="3" customFormat="1" ht="45" customHeight="1" x14ac:dyDescent="0.25">
      <c r="A48" s="115">
        <v>2</v>
      </c>
      <c r="B48" s="130" t="s">
        <v>143</v>
      </c>
      <c r="C48" s="30" t="s">
        <v>47</v>
      </c>
      <c r="D48" s="33">
        <v>145</v>
      </c>
      <c r="E48" s="33">
        <v>146</v>
      </c>
      <c r="F48" s="47">
        <v>150</v>
      </c>
      <c r="G48" s="47">
        <v>150</v>
      </c>
      <c r="H48" s="47">
        <v>150</v>
      </c>
    </row>
    <row r="49" spans="1:8" s="3" customFormat="1" ht="18" customHeight="1" x14ac:dyDescent="0.25">
      <c r="A49" s="115"/>
      <c r="B49" s="130"/>
      <c r="C49" s="30" t="s">
        <v>3</v>
      </c>
      <c r="D49" s="34">
        <v>19372.64</v>
      </c>
      <c r="E49" s="35">
        <v>25382.49</v>
      </c>
      <c r="F49" s="35">
        <v>31013.98</v>
      </c>
      <c r="G49" s="35">
        <v>26570.55</v>
      </c>
      <c r="H49" s="35">
        <v>26570.55</v>
      </c>
    </row>
    <row r="50" spans="1:8" s="3" customFormat="1" ht="34.15" customHeight="1" x14ac:dyDescent="0.25">
      <c r="A50" s="115"/>
      <c r="B50" s="130" t="s">
        <v>144</v>
      </c>
      <c r="C50" s="30" t="s">
        <v>47</v>
      </c>
      <c r="D50" s="33">
        <v>10723</v>
      </c>
      <c r="E50" s="33">
        <v>10723</v>
      </c>
      <c r="F50" s="33">
        <v>10718</v>
      </c>
      <c r="G50" s="33">
        <v>10718</v>
      </c>
      <c r="H50" s="33">
        <v>10718</v>
      </c>
    </row>
    <row r="51" spans="1:8" s="3" customFormat="1" ht="17.45" customHeight="1" x14ac:dyDescent="0.25">
      <c r="A51" s="115"/>
      <c r="B51" s="130"/>
      <c r="C51" s="30" t="s">
        <v>46</v>
      </c>
      <c r="D51" s="34">
        <v>8300.9</v>
      </c>
      <c r="E51" s="35">
        <v>10592.83</v>
      </c>
      <c r="F51" s="35">
        <v>15231.74</v>
      </c>
      <c r="G51" s="35">
        <v>14914.47</v>
      </c>
      <c r="H51" s="35">
        <v>14914.47</v>
      </c>
    </row>
    <row r="52" spans="1:8" s="3" customFormat="1" ht="16.899999999999999" customHeight="1" x14ac:dyDescent="0.25">
      <c r="A52" s="115"/>
      <c r="B52" s="130" t="s">
        <v>145</v>
      </c>
      <c r="C52" s="30" t="s">
        <v>47</v>
      </c>
      <c r="D52" s="35">
        <v>52923.99</v>
      </c>
      <c r="E52" s="35">
        <v>52923.99</v>
      </c>
      <c r="F52" s="32">
        <v>48451</v>
      </c>
      <c r="G52" s="32">
        <v>48451</v>
      </c>
      <c r="H52" s="32">
        <v>48451</v>
      </c>
    </row>
    <row r="53" spans="1:8" s="3" customFormat="1" ht="38.450000000000003" customHeight="1" x14ac:dyDescent="0.25">
      <c r="A53" s="115"/>
      <c r="B53" s="130"/>
      <c r="C53" s="30" t="s">
        <v>3</v>
      </c>
      <c r="D53" s="34">
        <v>3631.45</v>
      </c>
      <c r="E53" s="35">
        <v>5174.95</v>
      </c>
      <c r="F53" s="32">
        <v>7198.91</v>
      </c>
      <c r="G53" s="32">
        <v>7198.91</v>
      </c>
      <c r="H53" s="32">
        <v>5545.21</v>
      </c>
    </row>
    <row r="54" spans="1:8" s="3" customFormat="1" ht="13.9" customHeight="1" x14ac:dyDescent="0.25">
      <c r="A54" s="115"/>
      <c r="B54" s="119" t="s">
        <v>147</v>
      </c>
      <c r="C54" s="36" t="s">
        <v>47</v>
      </c>
      <c r="D54" s="33">
        <v>1</v>
      </c>
      <c r="E54" s="42">
        <v>1</v>
      </c>
      <c r="F54" s="33">
        <v>1</v>
      </c>
      <c r="G54" s="33">
        <v>1</v>
      </c>
      <c r="H54" s="33">
        <v>1</v>
      </c>
    </row>
    <row r="55" spans="1:8" s="3" customFormat="1" ht="48.6" customHeight="1" x14ac:dyDescent="0.25">
      <c r="A55" s="115"/>
      <c r="B55" s="119"/>
      <c r="C55" s="36" t="s">
        <v>3</v>
      </c>
      <c r="D55" s="34">
        <v>2338.63</v>
      </c>
      <c r="E55" s="44">
        <v>3232.28</v>
      </c>
      <c r="F55" s="44">
        <v>3456.92</v>
      </c>
      <c r="G55" s="44">
        <v>3456.92</v>
      </c>
      <c r="H55" s="44">
        <v>3456.92</v>
      </c>
    </row>
    <row r="56" spans="1:8" s="3" customFormat="1" ht="18.600000000000001" customHeight="1" x14ac:dyDescent="0.25">
      <c r="A56" s="115"/>
      <c r="B56" s="119" t="s">
        <v>148</v>
      </c>
      <c r="C56" s="37" t="s">
        <v>47</v>
      </c>
      <c r="D56" s="39">
        <v>319.89999999999998</v>
      </c>
      <c r="E56" s="41">
        <v>408.411</v>
      </c>
      <c r="F56" s="41">
        <v>433.90300000000002</v>
      </c>
      <c r="G56" s="41">
        <v>433.90300000000002</v>
      </c>
      <c r="H56" s="41">
        <v>433.90300000000002</v>
      </c>
    </row>
    <row r="57" spans="1:8" s="3" customFormat="1" ht="36.6" customHeight="1" x14ac:dyDescent="0.25">
      <c r="A57" s="115"/>
      <c r="B57" s="119"/>
      <c r="C57" s="38" t="s">
        <v>3</v>
      </c>
      <c r="D57" s="34">
        <v>6610.2</v>
      </c>
      <c r="E57" s="44">
        <v>27309.01</v>
      </c>
      <c r="F57" s="44">
        <v>16829.759999999998</v>
      </c>
      <c r="G57" s="44">
        <v>16829.75</v>
      </c>
      <c r="H57" s="44">
        <v>16829.75</v>
      </c>
    </row>
    <row r="58" spans="1:8" s="3" customFormat="1" ht="22.15" customHeight="1" x14ac:dyDescent="0.25">
      <c r="A58" s="115"/>
      <c r="B58" s="129" t="s">
        <v>146</v>
      </c>
      <c r="C58" s="36" t="s">
        <v>47</v>
      </c>
      <c r="D58" s="40">
        <v>34</v>
      </c>
      <c r="E58" s="40">
        <v>35</v>
      </c>
      <c r="F58" s="33">
        <v>35</v>
      </c>
      <c r="G58" s="33">
        <v>35</v>
      </c>
      <c r="H58" s="33">
        <v>35</v>
      </c>
    </row>
    <row r="59" spans="1:8" s="3" customFormat="1" ht="49.9" customHeight="1" x14ac:dyDescent="0.25">
      <c r="A59" s="115"/>
      <c r="B59" s="129"/>
      <c r="C59" s="38" t="s">
        <v>3</v>
      </c>
      <c r="D59" s="34">
        <v>762.93</v>
      </c>
      <c r="E59" s="35">
        <v>1199.8</v>
      </c>
      <c r="F59" s="35">
        <v>1313.73</v>
      </c>
      <c r="G59" s="32">
        <v>1313.72</v>
      </c>
      <c r="H59" s="32">
        <v>1313.72</v>
      </c>
    </row>
    <row r="60" spans="1:8" s="3" customFormat="1" ht="14.45" customHeight="1" x14ac:dyDescent="0.25">
      <c r="A60" s="115">
        <v>3</v>
      </c>
      <c r="B60" s="129" t="s">
        <v>67</v>
      </c>
      <c r="C60" s="37" t="s">
        <v>47</v>
      </c>
      <c r="D60" s="33">
        <v>23</v>
      </c>
      <c r="E60" s="33">
        <v>23</v>
      </c>
      <c r="F60" s="42">
        <v>23</v>
      </c>
      <c r="G60" s="42">
        <v>23</v>
      </c>
      <c r="H60" s="42">
        <v>23</v>
      </c>
    </row>
    <row r="61" spans="1:8" s="3" customFormat="1" ht="17.45" customHeight="1" x14ac:dyDescent="0.25">
      <c r="A61" s="115"/>
      <c r="B61" s="129"/>
      <c r="C61" s="37" t="s">
        <v>3</v>
      </c>
      <c r="D61" s="32">
        <v>4846.8500000000004</v>
      </c>
      <c r="E61" s="32">
        <v>6363.74</v>
      </c>
      <c r="F61" s="32">
        <v>8022.77</v>
      </c>
      <c r="G61" s="32">
        <v>8022.77</v>
      </c>
      <c r="H61" s="32">
        <v>8022.77</v>
      </c>
    </row>
    <row r="62" spans="1:8" s="3" customFormat="1" ht="26.25" customHeight="1" x14ac:dyDescent="0.25">
      <c r="A62" s="144">
        <v>4</v>
      </c>
      <c r="B62" s="130" t="s">
        <v>79</v>
      </c>
      <c r="C62" s="30" t="s">
        <v>47</v>
      </c>
      <c r="D62" s="33">
        <v>0</v>
      </c>
      <c r="E62" s="33">
        <v>1</v>
      </c>
      <c r="F62" s="42">
        <v>1</v>
      </c>
      <c r="G62" s="42">
        <v>1</v>
      </c>
      <c r="H62" s="42">
        <v>1</v>
      </c>
    </row>
    <row r="63" spans="1:8" s="3" customFormat="1" ht="39.6" customHeight="1" x14ac:dyDescent="0.25">
      <c r="A63" s="145"/>
      <c r="B63" s="130"/>
      <c r="C63" s="30" t="s">
        <v>3</v>
      </c>
      <c r="D63" s="32">
        <v>0</v>
      </c>
      <c r="E63" s="32">
        <v>65.33</v>
      </c>
      <c r="F63" s="32">
        <v>64.33</v>
      </c>
      <c r="G63" s="32">
        <v>64.33</v>
      </c>
      <c r="H63" s="32">
        <v>64.33</v>
      </c>
    </row>
    <row r="64" spans="1:8" s="3" customFormat="1" ht="18.600000000000001" customHeight="1" x14ac:dyDescent="0.25">
      <c r="A64" s="145"/>
      <c r="B64" s="129" t="s">
        <v>135</v>
      </c>
      <c r="C64" s="30" t="s">
        <v>47</v>
      </c>
      <c r="D64" s="33">
        <v>36</v>
      </c>
      <c r="E64" s="33">
        <v>36</v>
      </c>
      <c r="F64" s="42">
        <v>40</v>
      </c>
      <c r="G64" s="42">
        <v>40</v>
      </c>
      <c r="H64" s="42">
        <v>40</v>
      </c>
    </row>
    <row r="65" spans="1:8" s="3" customFormat="1" x14ac:dyDescent="0.25">
      <c r="A65" s="145"/>
      <c r="B65" s="129"/>
      <c r="C65" s="30" t="s">
        <v>3</v>
      </c>
      <c r="D65" s="32">
        <v>1679.48</v>
      </c>
      <c r="E65" s="32">
        <v>1648.24</v>
      </c>
      <c r="F65" s="32">
        <v>1934.71</v>
      </c>
      <c r="G65" s="32">
        <v>1934.71</v>
      </c>
      <c r="H65" s="32">
        <v>1934.71</v>
      </c>
    </row>
    <row r="66" spans="1:8" s="3" customFormat="1" ht="16.899999999999999" customHeight="1" x14ac:dyDescent="0.25">
      <c r="A66" s="145"/>
      <c r="B66" s="138" t="s">
        <v>129</v>
      </c>
      <c r="C66" s="30" t="s">
        <v>47</v>
      </c>
      <c r="D66" s="32">
        <v>0</v>
      </c>
      <c r="E66" s="33">
        <v>3</v>
      </c>
      <c r="F66" s="42">
        <v>3</v>
      </c>
      <c r="G66" s="42">
        <v>3</v>
      </c>
      <c r="H66" s="42">
        <v>3</v>
      </c>
    </row>
    <row r="67" spans="1:8" s="3" customFormat="1" ht="19.149999999999999" customHeight="1" x14ac:dyDescent="0.25">
      <c r="A67" s="145"/>
      <c r="B67" s="139"/>
      <c r="C67" s="30" t="s">
        <v>3</v>
      </c>
      <c r="D67" s="32">
        <v>0</v>
      </c>
      <c r="E67" s="32">
        <v>1071.26</v>
      </c>
      <c r="F67" s="32">
        <v>3306.96</v>
      </c>
      <c r="G67" s="32">
        <v>3335.29</v>
      </c>
      <c r="H67" s="32">
        <v>3335.29</v>
      </c>
    </row>
    <row r="68" spans="1:8" s="3" customFormat="1" ht="22.9" customHeight="1" x14ac:dyDescent="0.25">
      <c r="A68" s="145"/>
      <c r="B68" s="130" t="s">
        <v>69</v>
      </c>
      <c r="C68" s="30" t="s">
        <v>47</v>
      </c>
      <c r="D68" s="33">
        <v>25</v>
      </c>
      <c r="E68" s="33">
        <v>20</v>
      </c>
      <c r="F68" s="33">
        <v>20</v>
      </c>
      <c r="G68" s="33">
        <v>20</v>
      </c>
      <c r="H68" s="33">
        <v>20</v>
      </c>
    </row>
    <row r="69" spans="1:8" s="3" customFormat="1" ht="18" customHeight="1" x14ac:dyDescent="0.25">
      <c r="A69" s="145"/>
      <c r="B69" s="130"/>
      <c r="C69" s="30" t="s">
        <v>3</v>
      </c>
      <c r="D69" s="32">
        <v>1322.2</v>
      </c>
      <c r="E69" s="32">
        <v>1383.24</v>
      </c>
      <c r="F69" s="32">
        <v>1678.3</v>
      </c>
      <c r="G69" s="32">
        <v>1678.3</v>
      </c>
      <c r="H69" s="32">
        <v>1678.3</v>
      </c>
    </row>
    <row r="70" spans="1:8" s="3" customFormat="1" ht="19.899999999999999" customHeight="1" x14ac:dyDescent="0.25">
      <c r="A70" s="145"/>
      <c r="B70" s="119" t="s">
        <v>125</v>
      </c>
      <c r="C70" s="30" t="s">
        <v>47</v>
      </c>
      <c r="D70" s="33">
        <v>20</v>
      </c>
      <c r="E70" s="33">
        <v>24</v>
      </c>
      <c r="F70" s="33">
        <v>24</v>
      </c>
      <c r="G70" s="33">
        <v>24</v>
      </c>
      <c r="H70" s="33">
        <v>24</v>
      </c>
    </row>
    <row r="71" spans="1:8" s="3" customFormat="1" x14ac:dyDescent="0.25">
      <c r="A71" s="145"/>
      <c r="B71" s="119"/>
      <c r="C71" s="30" t="s">
        <v>3</v>
      </c>
      <c r="D71" s="32">
        <v>35545.79</v>
      </c>
      <c r="E71" s="32">
        <v>40220.46</v>
      </c>
      <c r="F71" s="32">
        <v>54319.01</v>
      </c>
      <c r="G71" s="32">
        <v>54319.02</v>
      </c>
      <c r="H71" s="32">
        <v>54319.02</v>
      </c>
    </row>
    <row r="72" spans="1:8" s="3" customFormat="1" ht="24.6" customHeight="1" x14ac:dyDescent="0.25">
      <c r="A72" s="145"/>
      <c r="B72" s="130" t="s">
        <v>124</v>
      </c>
      <c r="C72" s="30" t="s">
        <v>48</v>
      </c>
      <c r="D72" s="32">
        <v>0</v>
      </c>
      <c r="E72" s="41">
        <v>3.01</v>
      </c>
      <c r="F72" s="41">
        <v>4.7140000000000004</v>
      </c>
      <c r="G72" s="41">
        <v>4.7140000000000004</v>
      </c>
      <c r="H72" s="41">
        <v>4.7140000000000004</v>
      </c>
    </row>
    <row r="73" spans="1:8" s="3" customFormat="1" ht="14.45" customHeight="1" x14ac:dyDescent="0.25">
      <c r="A73" s="146"/>
      <c r="B73" s="130"/>
      <c r="C73" s="30" t="s">
        <v>3</v>
      </c>
      <c r="D73" s="32">
        <v>0</v>
      </c>
      <c r="E73" s="32">
        <v>1203.4100000000001</v>
      </c>
      <c r="F73" s="32">
        <v>1203.4100000000001</v>
      </c>
      <c r="G73" s="32">
        <v>1203.4100000000001</v>
      </c>
      <c r="H73" s="32">
        <v>1203.4100000000001</v>
      </c>
    </row>
    <row r="74" spans="1:8" s="3" customFormat="1" ht="14.45" customHeight="1" x14ac:dyDescent="0.25">
      <c r="A74" s="116">
        <v>5</v>
      </c>
      <c r="B74" s="130" t="s">
        <v>70</v>
      </c>
      <c r="C74" s="37" t="s">
        <v>133</v>
      </c>
      <c r="D74" s="33">
        <v>4275</v>
      </c>
      <c r="E74" s="33">
        <v>4275</v>
      </c>
      <c r="F74" s="33">
        <v>4275</v>
      </c>
      <c r="G74" s="33">
        <v>4275</v>
      </c>
      <c r="H74" s="33">
        <v>4275</v>
      </c>
    </row>
    <row r="75" spans="1:8" s="3" customFormat="1" ht="19.149999999999999" customHeight="1" x14ac:dyDescent="0.25">
      <c r="A75" s="116"/>
      <c r="B75" s="130"/>
      <c r="C75" s="30" t="s">
        <v>3</v>
      </c>
      <c r="D75" s="32">
        <v>15488.19</v>
      </c>
      <c r="E75" s="32">
        <v>16717.330000000002</v>
      </c>
      <c r="F75" s="32">
        <v>17495.43</v>
      </c>
      <c r="G75" s="32">
        <v>17495.43</v>
      </c>
      <c r="H75" s="32">
        <v>17495.43</v>
      </c>
    </row>
    <row r="76" spans="1:8" s="3" customFormat="1" ht="43.15" customHeight="1" x14ac:dyDescent="0.25">
      <c r="A76" s="115">
        <v>6</v>
      </c>
      <c r="B76" s="130" t="s">
        <v>99</v>
      </c>
      <c r="C76" s="30" t="s">
        <v>48</v>
      </c>
      <c r="D76" s="41">
        <v>317.971</v>
      </c>
      <c r="E76" s="71" t="s">
        <v>150</v>
      </c>
      <c r="F76" s="41">
        <v>3.988</v>
      </c>
      <c r="G76" s="41">
        <v>3.988</v>
      </c>
      <c r="H76" s="41">
        <v>3.988</v>
      </c>
    </row>
    <row r="77" spans="1:8" s="3" customFormat="1" x14ac:dyDescent="0.25">
      <c r="A77" s="115"/>
      <c r="B77" s="130"/>
      <c r="C77" s="30" t="s">
        <v>3</v>
      </c>
      <c r="D77" s="32">
        <v>132043.9</v>
      </c>
      <c r="E77" s="32">
        <v>88751.62</v>
      </c>
      <c r="F77" s="32">
        <v>3911.88</v>
      </c>
      <c r="G77" s="32">
        <v>3911.88</v>
      </c>
      <c r="H77" s="32">
        <v>3911.88</v>
      </c>
    </row>
    <row r="78" spans="1:8" s="3" customFormat="1" x14ac:dyDescent="0.25">
      <c r="A78" s="131">
        <v>7</v>
      </c>
      <c r="B78" s="140" t="s">
        <v>130</v>
      </c>
      <c r="C78" s="30" t="s">
        <v>47</v>
      </c>
      <c r="D78" s="33">
        <v>0</v>
      </c>
      <c r="E78" s="33">
        <v>360</v>
      </c>
      <c r="F78" s="33">
        <v>847</v>
      </c>
      <c r="G78" s="33">
        <v>847</v>
      </c>
      <c r="H78" s="33">
        <v>847</v>
      </c>
    </row>
    <row r="79" spans="1:8" s="3" customFormat="1" x14ac:dyDescent="0.25">
      <c r="A79" s="132"/>
      <c r="B79" s="141"/>
      <c r="C79" s="30" t="s">
        <v>3</v>
      </c>
      <c r="D79" s="32">
        <v>0</v>
      </c>
      <c r="E79" s="32">
        <v>4749.09</v>
      </c>
      <c r="F79" s="32">
        <v>9209.7900000000009</v>
      </c>
      <c r="G79" s="32">
        <v>9209.7900000000009</v>
      </c>
      <c r="H79" s="32">
        <v>9209.7900000000009</v>
      </c>
    </row>
    <row r="80" spans="1:8" s="3" customFormat="1" x14ac:dyDescent="0.25">
      <c r="A80" s="132"/>
      <c r="B80" s="140" t="s">
        <v>131</v>
      </c>
      <c r="C80" s="30" t="s">
        <v>132</v>
      </c>
      <c r="D80" s="33">
        <v>0</v>
      </c>
      <c r="E80" s="32">
        <v>591374.69999999995</v>
      </c>
      <c r="F80" s="32">
        <v>591374.69999999995</v>
      </c>
      <c r="G80" s="32">
        <v>591374.69999999995</v>
      </c>
      <c r="H80" s="32">
        <v>591374.69999999995</v>
      </c>
    </row>
    <row r="81" spans="1:12" s="3" customFormat="1" x14ac:dyDescent="0.25">
      <c r="A81" s="133"/>
      <c r="B81" s="141"/>
      <c r="C81" s="30" t="s">
        <v>3</v>
      </c>
      <c r="D81" s="32">
        <v>0</v>
      </c>
      <c r="E81" s="32">
        <v>22594.35</v>
      </c>
      <c r="F81" s="32">
        <v>48528.26</v>
      </c>
      <c r="G81" s="32">
        <v>48528.26</v>
      </c>
      <c r="H81" s="32">
        <v>48528.26</v>
      </c>
    </row>
    <row r="82" spans="1:12" s="3" customFormat="1" ht="20.25" customHeight="1" x14ac:dyDescent="0.25">
      <c r="A82" s="110" t="s">
        <v>8</v>
      </c>
      <c r="B82" s="110"/>
      <c r="C82" s="110"/>
      <c r="D82" s="110"/>
      <c r="E82" s="110"/>
      <c r="F82" s="110"/>
      <c r="G82" s="110"/>
      <c r="H82" s="110"/>
    </row>
    <row r="83" spans="1:12" s="6" customFormat="1" ht="31.5" customHeight="1" x14ac:dyDescent="0.25">
      <c r="A83" s="68"/>
      <c r="B83" s="117" t="s">
        <v>5</v>
      </c>
      <c r="C83" s="117"/>
      <c r="D83" s="55">
        <f>D85+D112+D84</f>
        <v>12552721.850000001</v>
      </c>
      <c r="E83" s="70">
        <f>E85+E112+E84</f>
        <v>14258665.490000002</v>
      </c>
      <c r="F83" s="70">
        <f>F85+F112+F84</f>
        <v>14799914.020000001</v>
      </c>
      <c r="G83" s="70">
        <f>G85+G112+G84</f>
        <v>14569854.930000003</v>
      </c>
      <c r="H83" s="70">
        <f>H85+H112+H84</f>
        <v>14581189.729999997</v>
      </c>
      <c r="I83" s="72"/>
      <c r="J83" s="72"/>
      <c r="K83" s="72"/>
      <c r="L83" s="72"/>
    </row>
    <row r="84" spans="1:12" s="6" customFormat="1" ht="38.25" customHeight="1" x14ac:dyDescent="0.25">
      <c r="A84" s="25"/>
      <c r="B84" s="79" t="s">
        <v>77</v>
      </c>
      <c r="C84" s="80"/>
      <c r="D84" s="55">
        <v>114530.05</v>
      </c>
      <c r="E84" s="70">
        <v>111300.6</v>
      </c>
      <c r="F84" s="70">
        <v>115933.71</v>
      </c>
      <c r="G84" s="70">
        <v>115933.71</v>
      </c>
      <c r="H84" s="70">
        <v>115933.71</v>
      </c>
      <c r="I84" s="72"/>
      <c r="J84" s="72"/>
      <c r="K84" s="72"/>
      <c r="L84" s="72"/>
    </row>
    <row r="85" spans="1:12" s="26" customFormat="1" ht="19.5" customHeight="1" x14ac:dyDescent="0.25">
      <c r="A85" s="68"/>
      <c r="B85" s="69" t="s">
        <v>10</v>
      </c>
      <c r="C85" s="81"/>
      <c r="D85" s="55">
        <f>D87+D89+D91+D93+D95+D103+D97+D105+D109+D111+D107+D99+D101</f>
        <v>12400451.690000001</v>
      </c>
      <c r="E85" s="70">
        <f>E87+E89+E91+E93+E95+E97+E99+E101+E103+E105+E107+E109+E111</f>
        <v>14103232.400000002</v>
      </c>
      <c r="F85" s="83">
        <f>F87+F89+F91+F93+F95+F97+F99+F103+F105+F107+F109+F111</f>
        <v>14647909.57</v>
      </c>
      <c r="G85" s="83">
        <f t="shared" ref="G85:H85" si="4">G87+G89+G91+G93+G95+G97+G99+G103+G105+G107+G109+G111</f>
        <v>14418532.970000003</v>
      </c>
      <c r="H85" s="83">
        <f t="shared" si="4"/>
        <v>14429868.929999996</v>
      </c>
      <c r="I85" s="73"/>
      <c r="J85" s="73"/>
      <c r="K85" s="73"/>
      <c r="L85" s="73"/>
    </row>
    <row r="86" spans="1:12" s="6" customFormat="1" ht="24" x14ac:dyDescent="0.25">
      <c r="A86" s="109">
        <v>1</v>
      </c>
      <c r="B86" s="118" t="s">
        <v>11</v>
      </c>
      <c r="C86" s="36" t="s">
        <v>53</v>
      </c>
      <c r="D86" s="33">
        <v>17476</v>
      </c>
      <c r="E86" s="42">
        <v>16908</v>
      </c>
      <c r="F86" s="84">
        <v>16828</v>
      </c>
      <c r="G86" s="84">
        <v>16828</v>
      </c>
      <c r="H86" s="84">
        <v>16828</v>
      </c>
    </row>
    <row r="87" spans="1:12" s="6" customFormat="1" ht="16.149999999999999" customHeight="1" x14ac:dyDescent="0.25">
      <c r="A87" s="109"/>
      <c r="B87" s="118"/>
      <c r="C87" s="36" t="s">
        <v>3</v>
      </c>
      <c r="D87" s="32">
        <v>5754068.6399999997</v>
      </c>
      <c r="E87" s="44">
        <v>6400658.0499999998</v>
      </c>
      <c r="F87" s="85">
        <v>6495203.5999999996</v>
      </c>
      <c r="G87" s="85">
        <v>6350367.4000000004</v>
      </c>
      <c r="H87" s="85">
        <f>6401237.13-50869.73</f>
        <v>6350367.3999999994</v>
      </c>
    </row>
    <row r="88" spans="1:12" s="6" customFormat="1" ht="24" x14ac:dyDescent="0.25">
      <c r="A88" s="109">
        <v>2</v>
      </c>
      <c r="B88" s="118" t="s">
        <v>43</v>
      </c>
      <c r="C88" s="36" t="s">
        <v>53</v>
      </c>
      <c r="D88" s="33">
        <v>17476</v>
      </c>
      <c r="E88" s="42">
        <v>16908</v>
      </c>
      <c r="F88" s="84">
        <v>16828</v>
      </c>
      <c r="G88" s="84">
        <v>16828</v>
      </c>
      <c r="H88" s="84">
        <v>16828</v>
      </c>
    </row>
    <row r="89" spans="1:12" s="6" customFormat="1" x14ac:dyDescent="0.25">
      <c r="A89" s="109"/>
      <c r="B89" s="118"/>
      <c r="C89" s="36" t="s">
        <v>3</v>
      </c>
      <c r="D89" s="32">
        <v>44538.92</v>
      </c>
      <c r="E89" s="44">
        <v>46295.28</v>
      </c>
      <c r="F89" s="85">
        <v>47390.3</v>
      </c>
      <c r="G89" s="85">
        <v>47390.3</v>
      </c>
      <c r="H89" s="85">
        <v>47390.3</v>
      </c>
    </row>
    <row r="90" spans="1:12" s="6" customFormat="1" ht="24.6" customHeight="1" x14ac:dyDescent="0.25">
      <c r="A90" s="109">
        <v>3</v>
      </c>
      <c r="B90" s="114" t="s">
        <v>12</v>
      </c>
      <c r="C90" s="36" t="s">
        <v>54</v>
      </c>
      <c r="D90" s="33">
        <v>16092</v>
      </c>
      <c r="E90" s="42">
        <v>15631</v>
      </c>
      <c r="F90" s="84">
        <v>14991</v>
      </c>
      <c r="G90" s="84">
        <v>14991</v>
      </c>
      <c r="H90" s="84">
        <v>14991</v>
      </c>
    </row>
    <row r="91" spans="1:12" s="6" customFormat="1" x14ac:dyDescent="0.25">
      <c r="A91" s="109"/>
      <c r="B91" s="114"/>
      <c r="C91" s="36" t="s">
        <v>3</v>
      </c>
      <c r="D91" s="32">
        <v>2023531.45</v>
      </c>
      <c r="E91" s="32">
        <f>2182054.06-25722.38</f>
        <v>2156331.6800000002</v>
      </c>
      <c r="F91" s="86">
        <f>216982.12+2075350.11</f>
        <v>2292332.23</v>
      </c>
      <c r="G91" s="85">
        <v>2286128.0099999998</v>
      </c>
      <c r="H91" s="85">
        <v>2286146.5299999998</v>
      </c>
    </row>
    <row r="92" spans="1:12" s="6" customFormat="1" ht="23.25" customHeight="1" x14ac:dyDescent="0.25">
      <c r="A92" s="109">
        <v>4</v>
      </c>
      <c r="B92" s="114" t="s">
        <v>13</v>
      </c>
      <c r="C92" s="36" t="s">
        <v>55</v>
      </c>
      <c r="D92" s="33">
        <v>17897</v>
      </c>
      <c r="E92" s="42">
        <v>18554</v>
      </c>
      <c r="F92" s="84">
        <v>19145</v>
      </c>
      <c r="G92" s="84">
        <v>19145</v>
      </c>
      <c r="H92" s="84">
        <v>19145</v>
      </c>
    </row>
    <row r="93" spans="1:12" s="6" customFormat="1" x14ac:dyDescent="0.25">
      <c r="A93" s="109"/>
      <c r="B93" s="114"/>
      <c r="C93" s="36" t="s">
        <v>3</v>
      </c>
      <c r="D93" s="32">
        <v>2668390.75</v>
      </c>
      <c r="E93" s="32">
        <f>3253579.64-30532.47</f>
        <v>3223047.17</v>
      </c>
      <c r="F93" s="85">
        <v>3437656.68</v>
      </c>
      <c r="G93" s="85">
        <v>3427366.89</v>
      </c>
      <c r="H93" s="85">
        <v>3427390.53</v>
      </c>
    </row>
    <row r="94" spans="1:12" s="6" customFormat="1" ht="24" customHeight="1" x14ac:dyDescent="0.25">
      <c r="A94" s="109">
        <v>5</v>
      </c>
      <c r="B94" s="114" t="s">
        <v>14</v>
      </c>
      <c r="C94" s="36" t="s">
        <v>56</v>
      </c>
      <c r="D94" s="33">
        <v>3511</v>
      </c>
      <c r="E94" s="42">
        <v>3682</v>
      </c>
      <c r="F94" s="84">
        <v>3946</v>
      </c>
      <c r="G94" s="84">
        <v>3946</v>
      </c>
      <c r="H94" s="84">
        <v>3946</v>
      </c>
    </row>
    <row r="95" spans="1:12" s="6" customFormat="1" x14ac:dyDescent="0.25">
      <c r="A95" s="109"/>
      <c r="B95" s="114"/>
      <c r="C95" s="36" t="s">
        <v>3</v>
      </c>
      <c r="D95" s="32">
        <v>561267.56999999995</v>
      </c>
      <c r="E95" s="32">
        <f>699740.13-6059.11</f>
        <v>693681.02</v>
      </c>
      <c r="F95" s="85">
        <v>806711.73</v>
      </c>
      <c r="G95" s="85">
        <v>798008.58</v>
      </c>
      <c r="H95" s="85">
        <v>798013.42</v>
      </c>
    </row>
    <row r="96" spans="1:12" s="6" customFormat="1" ht="24" customHeight="1" x14ac:dyDescent="0.25">
      <c r="A96" s="109">
        <v>6</v>
      </c>
      <c r="B96" s="114" t="s">
        <v>15</v>
      </c>
      <c r="C96" s="36" t="s">
        <v>57</v>
      </c>
      <c r="D96" s="33">
        <v>1217140</v>
      </c>
      <c r="E96" s="46">
        <v>1376031</v>
      </c>
      <c r="F96" s="84">
        <v>1376113</v>
      </c>
      <c r="G96" s="84">
        <v>1376113</v>
      </c>
      <c r="H96" s="84">
        <v>1376113</v>
      </c>
    </row>
    <row r="97" spans="1:10" s="6" customFormat="1" x14ac:dyDescent="0.25">
      <c r="A97" s="109"/>
      <c r="B97" s="114"/>
      <c r="C97" s="36" t="s">
        <v>3</v>
      </c>
      <c r="D97" s="32">
        <v>335792.95</v>
      </c>
      <c r="E97" s="44">
        <v>374182.38</v>
      </c>
      <c r="F97" s="85">
        <v>391195.89</v>
      </c>
      <c r="G97" s="85">
        <v>325574.38</v>
      </c>
      <c r="H97" s="85">
        <v>325534.53999999998</v>
      </c>
    </row>
    <row r="98" spans="1:10" s="6" customFormat="1" ht="24" customHeight="1" x14ac:dyDescent="0.25">
      <c r="A98" s="109">
        <v>7</v>
      </c>
      <c r="B98" s="142" t="s">
        <v>142</v>
      </c>
      <c r="C98" s="37" t="s">
        <v>105</v>
      </c>
      <c r="D98" s="33">
        <v>102000</v>
      </c>
      <c r="E98" s="33">
        <v>102000</v>
      </c>
      <c r="F98" s="49">
        <v>2700</v>
      </c>
      <c r="G98" s="49">
        <v>2700</v>
      </c>
      <c r="H98" s="49">
        <v>2700</v>
      </c>
    </row>
    <row r="99" spans="1:10" s="6" customFormat="1" ht="24" customHeight="1" x14ac:dyDescent="0.25">
      <c r="A99" s="109"/>
      <c r="B99" s="143"/>
      <c r="C99" s="36" t="s">
        <v>3</v>
      </c>
      <c r="D99" s="32">
        <v>4282.96</v>
      </c>
      <c r="E99" s="44">
        <v>12431.46</v>
      </c>
      <c r="F99" s="85">
        <v>50817.599999999999</v>
      </c>
      <c r="G99" s="85">
        <v>50817.599999999999</v>
      </c>
      <c r="H99" s="85">
        <v>50817.599999999999</v>
      </c>
    </row>
    <row r="100" spans="1:10" s="6" customFormat="1" ht="25.5" customHeight="1" x14ac:dyDescent="0.25">
      <c r="A100" s="134">
        <v>8</v>
      </c>
      <c r="B100" s="114" t="s">
        <v>119</v>
      </c>
      <c r="C100" s="36" t="s">
        <v>57</v>
      </c>
      <c r="D100" s="33">
        <v>622696</v>
      </c>
      <c r="E100" s="33">
        <v>2095420</v>
      </c>
      <c r="F100" s="87">
        <v>0</v>
      </c>
      <c r="G100" s="87">
        <v>0</v>
      </c>
      <c r="H100" s="87">
        <v>0</v>
      </c>
    </row>
    <row r="101" spans="1:10" s="6" customFormat="1" ht="25.5" customHeight="1" x14ac:dyDescent="0.25">
      <c r="A101" s="135"/>
      <c r="B101" s="136"/>
      <c r="C101" s="36" t="s">
        <v>3</v>
      </c>
      <c r="D101" s="32">
        <v>8111.96</v>
      </c>
      <c r="E101" s="32">
        <v>19467.14</v>
      </c>
      <c r="F101" s="88">
        <v>0</v>
      </c>
      <c r="G101" s="88">
        <v>0</v>
      </c>
      <c r="H101" s="88">
        <v>0</v>
      </c>
      <c r="I101" s="96"/>
      <c r="J101" s="96"/>
    </row>
    <row r="102" spans="1:10" s="6" customFormat="1" ht="24" customHeight="1" x14ac:dyDescent="0.25">
      <c r="A102" s="109">
        <v>9</v>
      </c>
      <c r="B102" s="114" t="s">
        <v>44</v>
      </c>
      <c r="C102" s="36" t="s">
        <v>56</v>
      </c>
      <c r="D102" s="33">
        <v>37500</v>
      </c>
      <c r="E102" s="42">
        <v>59442</v>
      </c>
      <c r="F102" s="84">
        <v>48495</v>
      </c>
      <c r="G102" s="84">
        <v>50107</v>
      </c>
      <c r="H102" s="84">
        <v>50613</v>
      </c>
    </row>
    <row r="103" spans="1:10" s="6" customFormat="1" x14ac:dyDescent="0.25">
      <c r="A103" s="109"/>
      <c r="B103" s="114"/>
      <c r="C103" s="36" t="s">
        <v>3</v>
      </c>
      <c r="D103" s="32">
        <v>894435.67</v>
      </c>
      <c r="E103" s="44">
        <v>1065791.5</v>
      </c>
      <c r="F103" s="85">
        <v>1002011.48</v>
      </c>
      <c r="G103" s="85">
        <v>1010650.9</v>
      </c>
      <c r="H103" s="85">
        <v>1021985.7</v>
      </c>
    </row>
    <row r="104" spans="1:10" s="6" customFormat="1" x14ac:dyDescent="0.25">
      <c r="A104" s="109">
        <v>10</v>
      </c>
      <c r="B104" s="114" t="s">
        <v>28</v>
      </c>
      <c r="C104" s="36" t="s">
        <v>136</v>
      </c>
      <c r="D104" s="33">
        <v>133955</v>
      </c>
      <c r="E104" s="42">
        <v>134450</v>
      </c>
      <c r="F104" s="84">
        <v>157160</v>
      </c>
      <c r="G104" s="84">
        <v>157160</v>
      </c>
      <c r="H104" s="84">
        <v>157160</v>
      </c>
    </row>
    <row r="105" spans="1:10" s="6" customFormat="1" x14ac:dyDescent="0.25">
      <c r="A105" s="109"/>
      <c r="B105" s="114"/>
      <c r="C105" s="36" t="s">
        <v>3</v>
      </c>
      <c r="D105" s="32">
        <v>71092.06</v>
      </c>
      <c r="E105" s="44">
        <v>75596.03</v>
      </c>
      <c r="F105" s="85">
        <v>83335.13</v>
      </c>
      <c r="G105" s="85">
        <f>81799.33+1535.8</f>
        <v>83335.13</v>
      </c>
      <c r="H105" s="85">
        <f>81799.33+1535.8</f>
        <v>83335.13</v>
      </c>
    </row>
    <row r="106" spans="1:10" s="6" customFormat="1" ht="22.5" customHeight="1" x14ac:dyDescent="0.25">
      <c r="A106" s="120">
        <v>11</v>
      </c>
      <c r="B106" s="122" t="s">
        <v>88</v>
      </c>
      <c r="C106" s="36" t="s">
        <v>89</v>
      </c>
      <c r="D106" s="32">
        <v>1910</v>
      </c>
      <c r="E106" s="32">
        <v>1910</v>
      </c>
      <c r="F106" s="88">
        <v>1910</v>
      </c>
      <c r="G106" s="88">
        <v>1910</v>
      </c>
      <c r="H106" s="88">
        <v>1910</v>
      </c>
    </row>
    <row r="107" spans="1:10" s="6" customFormat="1" x14ac:dyDescent="0.25">
      <c r="A107" s="121"/>
      <c r="B107" s="123"/>
      <c r="C107" s="36" t="s">
        <v>3</v>
      </c>
      <c r="D107" s="32">
        <v>14628.02</v>
      </c>
      <c r="E107" s="32">
        <v>15438.84</v>
      </c>
      <c r="F107" s="88">
        <v>14242.24</v>
      </c>
      <c r="G107" s="88">
        <v>13525.83</v>
      </c>
      <c r="H107" s="88">
        <v>13524.01</v>
      </c>
    </row>
    <row r="108" spans="1:10" s="6" customFormat="1" ht="24" customHeight="1" x14ac:dyDescent="0.25">
      <c r="A108" s="109">
        <v>12</v>
      </c>
      <c r="B108" s="114" t="s">
        <v>16</v>
      </c>
      <c r="C108" s="36" t="s">
        <v>58</v>
      </c>
      <c r="D108" s="33">
        <v>1400</v>
      </c>
      <c r="E108" s="42">
        <v>1400</v>
      </c>
      <c r="F108" s="84">
        <v>1400</v>
      </c>
      <c r="G108" s="84">
        <v>1400</v>
      </c>
      <c r="H108" s="84">
        <v>1400</v>
      </c>
    </row>
    <row r="109" spans="1:10" s="6" customFormat="1" x14ac:dyDescent="0.25">
      <c r="A109" s="109"/>
      <c r="B109" s="114"/>
      <c r="C109" s="36" t="s">
        <v>3</v>
      </c>
      <c r="D109" s="32">
        <v>7652.6</v>
      </c>
      <c r="E109" s="44">
        <v>6909.55</v>
      </c>
      <c r="F109" s="85">
        <v>8274.32</v>
      </c>
      <c r="G109" s="85">
        <v>7749.2</v>
      </c>
      <c r="H109" s="85">
        <v>7747.87</v>
      </c>
    </row>
    <row r="110" spans="1:10" s="6" customFormat="1" ht="60.75" customHeight="1" x14ac:dyDescent="0.25">
      <c r="A110" s="109">
        <v>13</v>
      </c>
      <c r="B110" s="114" t="s">
        <v>42</v>
      </c>
      <c r="C110" s="36" t="s">
        <v>59</v>
      </c>
      <c r="D110" s="33">
        <v>2985</v>
      </c>
      <c r="E110" s="42">
        <v>2985</v>
      </c>
      <c r="F110" s="89">
        <v>2985</v>
      </c>
      <c r="G110" s="89">
        <v>2985</v>
      </c>
      <c r="H110" s="89">
        <v>2985</v>
      </c>
    </row>
    <row r="111" spans="1:10" s="6" customFormat="1" x14ac:dyDescent="0.25">
      <c r="A111" s="109"/>
      <c r="B111" s="114"/>
      <c r="C111" s="36" t="s">
        <v>3</v>
      </c>
      <c r="D111" s="32">
        <v>12658.14</v>
      </c>
      <c r="E111" s="44">
        <v>13402.3</v>
      </c>
      <c r="F111" s="85">
        <v>18738.37</v>
      </c>
      <c r="G111" s="85">
        <v>17618.75</v>
      </c>
      <c r="H111" s="85">
        <v>17615.900000000001</v>
      </c>
    </row>
    <row r="112" spans="1:10" s="26" customFormat="1" ht="16.899999999999999" customHeight="1" x14ac:dyDescent="0.25">
      <c r="A112" s="25"/>
      <c r="B112" s="82" t="s">
        <v>6</v>
      </c>
      <c r="C112" s="81"/>
      <c r="D112" s="55">
        <f>D114+D116+D118+D120+D122+D124</f>
        <v>37740.11</v>
      </c>
      <c r="E112" s="70">
        <f>E114+E116+E118+E120+E122+E124</f>
        <v>44132.49</v>
      </c>
      <c r="F112" s="83">
        <f t="shared" ref="F112:H112" si="5">F114+F116+F118+F120+F122+F124</f>
        <v>36070.740000000005</v>
      </c>
      <c r="G112" s="83">
        <f t="shared" si="5"/>
        <v>35388.25</v>
      </c>
      <c r="H112" s="83">
        <f t="shared" si="5"/>
        <v>35387.090000000004</v>
      </c>
    </row>
    <row r="113" spans="1:14" s="6" customFormat="1" ht="27" customHeight="1" x14ac:dyDescent="0.25">
      <c r="A113" s="109">
        <v>1</v>
      </c>
      <c r="B113" s="114" t="s">
        <v>17</v>
      </c>
      <c r="C113" s="36" t="s">
        <v>51</v>
      </c>
      <c r="D113" s="90">
        <v>140</v>
      </c>
      <c r="E113" s="91">
        <v>140</v>
      </c>
      <c r="F113" s="92">
        <v>140</v>
      </c>
      <c r="G113" s="92">
        <v>140</v>
      </c>
      <c r="H113" s="92">
        <v>140</v>
      </c>
      <c r="K113" s="7"/>
      <c r="L113" s="7"/>
      <c r="M113" s="7"/>
      <c r="N113" s="7"/>
    </row>
    <row r="114" spans="1:14" s="6" customFormat="1" ht="15.75" customHeight="1" x14ac:dyDescent="0.25">
      <c r="A114" s="109"/>
      <c r="B114" s="114"/>
      <c r="C114" s="36" t="s">
        <v>3</v>
      </c>
      <c r="D114" s="32">
        <v>11851.42</v>
      </c>
      <c r="E114" s="44">
        <v>12636.79</v>
      </c>
      <c r="F114" s="85">
        <v>10728.17</v>
      </c>
      <c r="G114" s="85">
        <v>10675.66</v>
      </c>
      <c r="H114" s="85">
        <v>10675.53</v>
      </c>
    </row>
    <row r="115" spans="1:14" s="6" customFormat="1" ht="58.15" customHeight="1" x14ac:dyDescent="0.25">
      <c r="A115" s="109">
        <v>2</v>
      </c>
      <c r="B115" s="114" t="s">
        <v>18</v>
      </c>
      <c r="C115" s="36" t="s">
        <v>52</v>
      </c>
      <c r="D115" s="33">
        <v>65</v>
      </c>
      <c r="E115" s="42">
        <v>65</v>
      </c>
      <c r="F115" s="84">
        <v>65</v>
      </c>
      <c r="G115" s="84">
        <v>65</v>
      </c>
      <c r="H115" s="84">
        <v>65</v>
      </c>
    </row>
    <row r="116" spans="1:14" s="6" customFormat="1" ht="50.25" customHeight="1" x14ac:dyDescent="0.25">
      <c r="A116" s="109"/>
      <c r="B116" s="114"/>
      <c r="C116" s="36" t="s">
        <v>3</v>
      </c>
      <c r="D116" s="32">
        <v>7961.23</v>
      </c>
      <c r="E116" s="44">
        <v>6325.69</v>
      </c>
      <c r="F116" s="85">
        <f>'[1]прил.15- утв план на 01.11.2025'!$F$70</f>
        <v>4786.53</v>
      </c>
      <c r="G116" s="85">
        <v>4762.1499999999996</v>
      </c>
      <c r="H116" s="85">
        <v>4762.09</v>
      </c>
    </row>
    <row r="117" spans="1:14" s="6" customFormat="1" ht="13.5" customHeight="1" x14ac:dyDescent="0.25">
      <c r="A117" s="109">
        <v>3</v>
      </c>
      <c r="B117" s="137" t="s">
        <v>63</v>
      </c>
      <c r="C117" s="36" t="s">
        <v>32</v>
      </c>
      <c r="D117" s="33">
        <v>13</v>
      </c>
      <c r="E117" s="42">
        <v>13</v>
      </c>
      <c r="F117" s="84">
        <v>13</v>
      </c>
      <c r="G117" s="84">
        <v>13</v>
      </c>
      <c r="H117" s="84">
        <v>13</v>
      </c>
    </row>
    <row r="118" spans="1:14" s="6" customFormat="1" ht="21.75" customHeight="1" x14ac:dyDescent="0.25">
      <c r="A118" s="109"/>
      <c r="B118" s="137"/>
      <c r="C118" s="36" t="s">
        <v>3</v>
      </c>
      <c r="D118" s="32">
        <v>3534.43</v>
      </c>
      <c r="E118" s="44">
        <v>3731.04</v>
      </c>
      <c r="F118" s="85">
        <f>'[1]прил.15- утв план на 01.11.2025'!$F$72</f>
        <v>2883.94</v>
      </c>
      <c r="G118" s="85">
        <v>2879.07</v>
      </c>
      <c r="H118" s="85">
        <v>2879.05</v>
      </c>
    </row>
    <row r="119" spans="1:14" s="6" customFormat="1" ht="12.75" customHeight="1" x14ac:dyDescent="0.25">
      <c r="A119" s="109">
        <v>4</v>
      </c>
      <c r="B119" s="137" t="s">
        <v>64</v>
      </c>
      <c r="C119" s="36" t="s">
        <v>32</v>
      </c>
      <c r="D119" s="33">
        <v>17</v>
      </c>
      <c r="E119" s="42">
        <v>17</v>
      </c>
      <c r="F119" s="84">
        <v>17</v>
      </c>
      <c r="G119" s="84">
        <v>17</v>
      </c>
      <c r="H119" s="84">
        <v>17</v>
      </c>
    </row>
    <row r="120" spans="1:14" s="6" customFormat="1" ht="16.899999999999999" customHeight="1" x14ac:dyDescent="0.25">
      <c r="A120" s="109"/>
      <c r="B120" s="137"/>
      <c r="C120" s="36" t="s">
        <v>3</v>
      </c>
      <c r="D120" s="32">
        <v>1433.18</v>
      </c>
      <c r="E120" s="44">
        <v>5892.9</v>
      </c>
      <c r="F120" s="85">
        <f>'[1]прил.15- утв план на 01.11.2025'!$F$68</f>
        <v>2905.04</v>
      </c>
      <c r="G120" s="85">
        <v>2898.67</v>
      </c>
      <c r="H120" s="85">
        <v>2898.65</v>
      </c>
    </row>
    <row r="121" spans="1:14" s="6" customFormat="1" ht="32.25" customHeight="1" x14ac:dyDescent="0.25">
      <c r="A121" s="109">
        <v>5</v>
      </c>
      <c r="B121" s="137" t="s">
        <v>65</v>
      </c>
      <c r="C121" s="36" t="s">
        <v>66</v>
      </c>
      <c r="D121" s="33">
        <v>802</v>
      </c>
      <c r="E121" s="42">
        <v>802</v>
      </c>
      <c r="F121" s="84">
        <v>802</v>
      </c>
      <c r="G121" s="84">
        <v>802</v>
      </c>
      <c r="H121" s="84">
        <v>802</v>
      </c>
    </row>
    <row r="122" spans="1:14" s="6" customFormat="1" ht="54" customHeight="1" x14ac:dyDescent="0.25">
      <c r="A122" s="109"/>
      <c r="B122" s="137"/>
      <c r="C122" s="36" t="s">
        <v>3</v>
      </c>
      <c r="D122" s="32">
        <v>9197.82</v>
      </c>
      <c r="E122" s="93">
        <f>9082.13+1106.1-0.01</f>
        <v>10188.219999999999</v>
      </c>
      <c r="F122" s="85">
        <f>'[1]прил.15- утв план на 01.11.2025'!$F$74</f>
        <v>10119.620000000001</v>
      </c>
      <c r="G122" s="85">
        <v>9818.7999999999993</v>
      </c>
      <c r="H122" s="85">
        <v>9818.0300000000007</v>
      </c>
    </row>
    <row r="123" spans="1:14" s="6" customFormat="1" ht="22.9" customHeight="1" x14ac:dyDescent="0.25">
      <c r="A123" s="109">
        <v>6</v>
      </c>
      <c r="B123" s="137" t="s">
        <v>80</v>
      </c>
      <c r="C123" s="36" t="s">
        <v>32</v>
      </c>
      <c r="D123" s="33">
        <v>2478</v>
      </c>
      <c r="E123" s="42">
        <v>2781</v>
      </c>
      <c r="F123" s="42">
        <v>2863</v>
      </c>
      <c r="G123" s="42">
        <v>2863</v>
      </c>
      <c r="H123" s="42">
        <v>2863</v>
      </c>
    </row>
    <row r="124" spans="1:14" s="6" customFormat="1" ht="20.45" customHeight="1" x14ac:dyDescent="0.25">
      <c r="A124" s="109"/>
      <c r="B124" s="137"/>
      <c r="C124" s="36" t="s">
        <v>3</v>
      </c>
      <c r="D124" s="32">
        <v>3762.03</v>
      </c>
      <c r="E124" s="44">
        <v>5357.85</v>
      </c>
      <c r="F124" s="44">
        <v>4647.4399999999996</v>
      </c>
      <c r="G124" s="44">
        <v>4353.8999999999996</v>
      </c>
      <c r="H124" s="44">
        <v>4353.74</v>
      </c>
    </row>
    <row r="125" spans="1:14" s="3" customFormat="1" ht="24.75" customHeight="1" x14ac:dyDescent="0.25">
      <c r="A125" s="110" t="s">
        <v>9</v>
      </c>
      <c r="B125" s="111"/>
      <c r="C125" s="111"/>
      <c r="D125" s="111"/>
      <c r="E125" s="111"/>
      <c r="F125" s="111"/>
      <c r="G125" s="111"/>
      <c r="H125" s="111"/>
    </row>
    <row r="126" spans="1:14" s="9" customFormat="1" ht="33.6" customHeight="1" x14ac:dyDescent="0.25">
      <c r="A126" s="8"/>
      <c r="B126" s="66" t="s">
        <v>5</v>
      </c>
      <c r="C126" s="52"/>
      <c r="D126" s="55">
        <f>D128+D194+D127</f>
        <v>2331438.6100000003</v>
      </c>
      <c r="E126" s="55">
        <f>E128+E194+E127</f>
        <v>2756464.3700000006</v>
      </c>
      <c r="F126" s="55">
        <f>F128+F194+F127</f>
        <v>2959936.28</v>
      </c>
      <c r="G126" s="55">
        <f>G128+G194+G127</f>
        <v>2391384.27</v>
      </c>
      <c r="H126" s="55">
        <f>H128+H194+H127</f>
        <v>2391135.59</v>
      </c>
      <c r="J126" s="10"/>
      <c r="M126" s="14"/>
      <c r="N126" s="14"/>
    </row>
    <row r="127" spans="1:14" s="3" customFormat="1" ht="32.450000000000003" customHeight="1" x14ac:dyDescent="0.25">
      <c r="A127" s="4"/>
      <c r="B127" s="66" t="s">
        <v>77</v>
      </c>
      <c r="C127" s="52"/>
      <c r="D127" s="55">
        <v>58333.16</v>
      </c>
      <c r="E127" s="55">
        <v>53247.62</v>
      </c>
      <c r="F127" s="55">
        <v>53247.17</v>
      </c>
      <c r="G127" s="55">
        <v>53247.17</v>
      </c>
      <c r="H127" s="55">
        <v>53247.17</v>
      </c>
      <c r="J127" s="10"/>
    </row>
    <row r="128" spans="1:14" s="12" customFormat="1" ht="16.899999999999999" customHeight="1" x14ac:dyDescent="0.25">
      <c r="A128" s="11"/>
      <c r="B128" s="66" t="s">
        <v>10</v>
      </c>
      <c r="C128" s="53"/>
      <c r="D128" s="55">
        <f>D130+D150+D159+D161+D167+D132+D134+D136+D138+D140+D142+D144+D146+D148+D152+D156+D163+D165+D169+D171+D173+D175+D177+D154+D179+D181+D183+D185+D187+D189+D191+D193</f>
        <v>1229326.3000000003</v>
      </c>
      <c r="E128" s="55">
        <f t="shared" ref="E128:H128" si="6">E130+E150+E159+E161+E167+E132+E134+E136+E138+E140+E142+E144+E146+E148+E152+E156+E163+E165+E169+E171+E173+E175+E177+E154+E179+E181+E183+E185+E187+E189+E191+E193</f>
        <v>2126489.4200000004</v>
      </c>
      <c r="F128" s="55">
        <f t="shared" si="6"/>
        <v>2275856.5299999998</v>
      </c>
      <c r="G128" s="55">
        <f t="shared" si="6"/>
        <v>1809369.77</v>
      </c>
      <c r="H128" s="55">
        <f t="shared" si="6"/>
        <v>1809121.09</v>
      </c>
      <c r="J128" s="10"/>
    </row>
    <row r="129" spans="1:10" s="9" customFormat="1" ht="23.45" customHeight="1" x14ac:dyDescent="0.25">
      <c r="A129" s="99">
        <v>1</v>
      </c>
      <c r="B129" s="100" t="s">
        <v>19</v>
      </c>
      <c r="C129" s="37" t="s">
        <v>50</v>
      </c>
      <c r="D129" s="33">
        <v>35308</v>
      </c>
      <c r="E129" s="48">
        <v>35481</v>
      </c>
      <c r="F129" s="48">
        <v>35481</v>
      </c>
      <c r="G129" s="48">
        <v>35481</v>
      </c>
      <c r="H129" s="48">
        <v>35481</v>
      </c>
      <c r="J129" s="13"/>
    </row>
    <row r="130" spans="1:10" s="14" customFormat="1" ht="16.899999999999999" customHeight="1" x14ac:dyDescent="0.25">
      <c r="A130" s="99"/>
      <c r="B130" s="100"/>
      <c r="C130" s="54" t="s">
        <v>3</v>
      </c>
      <c r="D130" s="32">
        <v>55614.59</v>
      </c>
      <c r="E130" s="34">
        <v>62550.11</v>
      </c>
      <c r="F130" s="32">
        <v>66900.350000000006</v>
      </c>
      <c r="G130" s="32">
        <v>52526.19</v>
      </c>
      <c r="H130" s="32">
        <v>52526.19</v>
      </c>
      <c r="J130" s="15"/>
    </row>
    <row r="131" spans="1:10" s="9" customFormat="1" ht="23.45" customHeight="1" x14ac:dyDescent="0.25">
      <c r="A131" s="99">
        <v>2</v>
      </c>
      <c r="B131" s="100" t="s">
        <v>20</v>
      </c>
      <c r="C131" s="37" t="s">
        <v>50</v>
      </c>
      <c r="D131" s="33">
        <v>34355</v>
      </c>
      <c r="E131" s="49">
        <v>36136</v>
      </c>
      <c r="F131" s="33">
        <v>36136</v>
      </c>
      <c r="G131" s="33">
        <v>36136</v>
      </c>
      <c r="H131" s="33">
        <v>36136</v>
      </c>
      <c r="J131" s="13"/>
    </row>
    <row r="132" spans="1:10" s="14" customFormat="1" ht="16.149999999999999" customHeight="1" x14ac:dyDescent="0.25">
      <c r="A132" s="99"/>
      <c r="B132" s="100"/>
      <c r="C132" s="54" t="s">
        <v>3</v>
      </c>
      <c r="D132" s="32">
        <v>53385.26</v>
      </c>
      <c r="E132" s="34">
        <v>61163.24</v>
      </c>
      <c r="F132" s="32">
        <v>65409.15</v>
      </c>
      <c r="G132" s="32">
        <v>51379.71</v>
      </c>
      <c r="H132" s="32">
        <v>51379.71</v>
      </c>
      <c r="J132" s="15"/>
    </row>
    <row r="133" spans="1:10" s="9" customFormat="1" ht="25.9" customHeight="1" x14ac:dyDescent="0.25">
      <c r="A133" s="99">
        <v>3</v>
      </c>
      <c r="B133" s="100" t="s">
        <v>21</v>
      </c>
      <c r="C133" s="37" t="s">
        <v>50</v>
      </c>
      <c r="D133" s="33">
        <v>31730</v>
      </c>
      <c r="E133" s="49">
        <v>33067</v>
      </c>
      <c r="F133" s="49">
        <v>33067</v>
      </c>
      <c r="G133" s="49">
        <v>33067</v>
      </c>
      <c r="H133" s="49">
        <v>33067</v>
      </c>
      <c r="J133" s="16"/>
    </row>
    <row r="134" spans="1:10" s="14" customFormat="1" ht="18" customHeight="1" x14ac:dyDescent="0.25">
      <c r="A134" s="99"/>
      <c r="B134" s="100"/>
      <c r="C134" s="54" t="s">
        <v>3</v>
      </c>
      <c r="D134" s="32">
        <v>49001.440000000002</v>
      </c>
      <c r="E134" s="34">
        <v>55171.63</v>
      </c>
      <c r="F134" s="32">
        <v>59008.12</v>
      </c>
      <c r="G134" s="32">
        <v>46331.5</v>
      </c>
      <c r="H134" s="32">
        <v>46331.5</v>
      </c>
      <c r="J134" s="15"/>
    </row>
    <row r="135" spans="1:10" s="9" customFormat="1" ht="27" customHeight="1" x14ac:dyDescent="0.25">
      <c r="A135" s="99">
        <v>4</v>
      </c>
      <c r="B135" s="100" t="s">
        <v>22</v>
      </c>
      <c r="C135" s="37" t="s">
        <v>50</v>
      </c>
      <c r="D135" s="33">
        <v>59363</v>
      </c>
      <c r="E135" s="49">
        <v>62246</v>
      </c>
      <c r="F135" s="49">
        <v>62246</v>
      </c>
      <c r="G135" s="49">
        <v>62246</v>
      </c>
      <c r="H135" s="49">
        <v>62246</v>
      </c>
      <c r="J135" s="16"/>
    </row>
    <row r="136" spans="1:10" s="14" customFormat="1" ht="16.149999999999999" customHeight="1" x14ac:dyDescent="0.25">
      <c r="A136" s="99"/>
      <c r="B136" s="100"/>
      <c r="C136" s="54" t="s">
        <v>3</v>
      </c>
      <c r="D136" s="32">
        <v>93865.2</v>
      </c>
      <c r="E136" s="34">
        <v>110611.7</v>
      </c>
      <c r="F136" s="32">
        <v>118593.53</v>
      </c>
      <c r="G136" s="32">
        <v>92044.83</v>
      </c>
      <c r="H136" s="32">
        <v>92044.83</v>
      </c>
      <c r="J136" s="15"/>
    </row>
    <row r="137" spans="1:10" s="9" customFormat="1" ht="32.25" customHeight="1" x14ac:dyDescent="0.25">
      <c r="A137" s="99">
        <v>5</v>
      </c>
      <c r="B137" s="100" t="s">
        <v>23</v>
      </c>
      <c r="C137" s="37" t="s">
        <v>50</v>
      </c>
      <c r="D137" s="33">
        <v>26216</v>
      </c>
      <c r="E137" s="49">
        <v>29114</v>
      </c>
      <c r="F137" s="49">
        <v>29114</v>
      </c>
      <c r="G137" s="49">
        <v>29114</v>
      </c>
      <c r="H137" s="49">
        <v>29114</v>
      </c>
      <c r="J137" s="16"/>
    </row>
    <row r="138" spans="1:10" s="14" customFormat="1" x14ac:dyDescent="0.25">
      <c r="A138" s="99"/>
      <c r="B138" s="100"/>
      <c r="C138" s="54" t="s">
        <v>3</v>
      </c>
      <c r="D138" s="32">
        <v>38072.21</v>
      </c>
      <c r="E138" s="34">
        <v>47986.74</v>
      </c>
      <c r="F138" s="32">
        <v>51329.27</v>
      </c>
      <c r="G138" s="32">
        <v>40284.800000000003</v>
      </c>
      <c r="H138" s="32">
        <v>40284.800000000003</v>
      </c>
      <c r="J138" s="15"/>
    </row>
    <row r="139" spans="1:10" s="9" customFormat="1" ht="27" customHeight="1" x14ac:dyDescent="0.25">
      <c r="A139" s="99">
        <v>6</v>
      </c>
      <c r="B139" s="100" t="s">
        <v>90</v>
      </c>
      <c r="C139" s="37" t="s">
        <v>50</v>
      </c>
      <c r="D139" s="33">
        <v>20060</v>
      </c>
      <c r="E139" s="49">
        <v>17474</v>
      </c>
      <c r="F139" s="49">
        <v>17474</v>
      </c>
      <c r="G139" s="49">
        <v>17474</v>
      </c>
      <c r="H139" s="49">
        <v>17474</v>
      </c>
      <c r="J139" s="16"/>
    </row>
    <row r="140" spans="1:10" s="14" customFormat="1" ht="13.9" customHeight="1" x14ac:dyDescent="0.25">
      <c r="A140" s="99"/>
      <c r="B140" s="100"/>
      <c r="C140" s="54" t="s">
        <v>3</v>
      </c>
      <c r="D140" s="32">
        <v>30022.47</v>
      </c>
      <c r="E140" s="34">
        <v>34538.160000000003</v>
      </c>
      <c r="F140" s="32">
        <v>36942.35</v>
      </c>
      <c r="G140" s="32">
        <v>28998.36</v>
      </c>
      <c r="H140" s="32">
        <v>28998.36</v>
      </c>
      <c r="J140" s="15"/>
    </row>
    <row r="141" spans="1:10" s="9" customFormat="1" ht="31.5" customHeight="1" x14ac:dyDescent="0.25">
      <c r="A141" s="99">
        <v>7</v>
      </c>
      <c r="B141" s="100" t="s">
        <v>24</v>
      </c>
      <c r="C141" s="37" t="s">
        <v>50</v>
      </c>
      <c r="D141" s="33">
        <v>29565</v>
      </c>
      <c r="E141" s="33">
        <v>29194</v>
      </c>
      <c r="F141" s="33">
        <v>29194</v>
      </c>
      <c r="G141" s="33">
        <v>29194</v>
      </c>
      <c r="H141" s="33">
        <v>29194</v>
      </c>
      <c r="J141" s="13"/>
    </row>
    <row r="142" spans="1:10" s="14" customFormat="1" x14ac:dyDescent="0.25">
      <c r="A142" s="99"/>
      <c r="B142" s="100"/>
      <c r="C142" s="54" t="s">
        <v>3</v>
      </c>
      <c r="D142" s="32">
        <v>39298.35</v>
      </c>
      <c r="E142" s="32">
        <v>46143.47</v>
      </c>
      <c r="F142" s="32">
        <v>49372.04</v>
      </c>
      <c r="G142" s="32">
        <v>38704.15</v>
      </c>
      <c r="H142" s="32">
        <v>38704.15</v>
      </c>
      <c r="J142" s="15"/>
    </row>
    <row r="143" spans="1:10" s="9" customFormat="1" ht="30" customHeight="1" x14ac:dyDescent="0.25">
      <c r="A143" s="99">
        <v>8</v>
      </c>
      <c r="B143" s="100" t="s">
        <v>25</v>
      </c>
      <c r="C143" s="37" t="s">
        <v>50</v>
      </c>
      <c r="D143" s="33">
        <v>6437</v>
      </c>
      <c r="E143" s="33">
        <v>6841</v>
      </c>
      <c r="F143" s="33">
        <v>6841</v>
      </c>
      <c r="G143" s="33">
        <v>6841</v>
      </c>
      <c r="H143" s="33">
        <v>6841</v>
      </c>
      <c r="J143" s="13"/>
    </row>
    <row r="144" spans="1:10" s="14" customFormat="1" ht="13.9" customHeight="1" x14ac:dyDescent="0.25">
      <c r="A144" s="99"/>
      <c r="B144" s="100"/>
      <c r="C144" s="54" t="s">
        <v>3</v>
      </c>
      <c r="D144" s="32">
        <v>8434.73</v>
      </c>
      <c r="E144" s="32">
        <v>11116.39</v>
      </c>
      <c r="F144" s="32">
        <v>11899.08</v>
      </c>
      <c r="G144" s="32">
        <v>9312.91</v>
      </c>
      <c r="H144" s="32">
        <v>9312.91</v>
      </c>
      <c r="J144" s="15"/>
    </row>
    <row r="145" spans="1:10" s="9" customFormat="1" ht="25.15" customHeight="1" x14ac:dyDescent="0.25">
      <c r="A145" s="99">
        <v>9</v>
      </c>
      <c r="B145" s="100" t="s">
        <v>26</v>
      </c>
      <c r="C145" s="37" t="s">
        <v>50</v>
      </c>
      <c r="D145" s="33">
        <v>11626</v>
      </c>
      <c r="E145" s="33">
        <v>11393</v>
      </c>
      <c r="F145" s="33">
        <v>11393</v>
      </c>
      <c r="G145" s="33">
        <v>11393</v>
      </c>
      <c r="H145" s="33">
        <v>11393</v>
      </c>
      <c r="J145" s="13"/>
    </row>
    <row r="146" spans="1:10" s="14" customFormat="1" x14ac:dyDescent="0.25">
      <c r="A146" s="99"/>
      <c r="B146" s="100"/>
      <c r="C146" s="54" t="s">
        <v>3</v>
      </c>
      <c r="D146" s="32">
        <v>15111.46</v>
      </c>
      <c r="E146" s="32">
        <v>16508.37</v>
      </c>
      <c r="F146" s="32">
        <v>22614.6</v>
      </c>
      <c r="G146" s="32">
        <v>18778.11</v>
      </c>
      <c r="H146" s="32">
        <v>18778.11</v>
      </c>
      <c r="J146" s="15"/>
    </row>
    <row r="147" spans="1:10" s="9" customFormat="1" ht="24.6" customHeight="1" x14ac:dyDescent="0.25">
      <c r="A147" s="99">
        <v>10</v>
      </c>
      <c r="B147" s="100" t="s">
        <v>27</v>
      </c>
      <c r="C147" s="37" t="s">
        <v>50</v>
      </c>
      <c r="D147" s="33">
        <v>6666</v>
      </c>
      <c r="E147" s="33">
        <v>6838</v>
      </c>
      <c r="F147" s="33">
        <v>6838</v>
      </c>
      <c r="G147" s="33">
        <v>6838</v>
      </c>
      <c r="H147" s="33">
        <v>6838</v>
      </c>
      <c r="J147" s="13"/>
    </row>
    <row r="148" spans="1:10" s="14" customFormat="1" x14ac:dyDescent="0.25">
      <c r="A148" s="99"/>
      <c r="B148" s="100"/>
      <c r="C148" s="54" t="s">
        <v>3</v>
      </c>
      <c r="D148" s="32">
        <v>10952.88</v>
      </c>
      <c r="E148" s="32">
        <v>12220.18</v>
      </c>
      <c r="F148" s="32">
        <v>13072.98</v>
      </c>
      <c r="G148" s="32">
        <v>10255.14</v>
      </c>
      <c r="H148" s="32">
        <v>10255.14</v>
      </c>
      <c r="J148" s="15"/>
    </row>
    <row r="149" spans="1:10" s="14" customFormat="1" ht="24" x14ac:dyDescent="0.25">
      <c r="A149" s="99">
        <v>11</v>
      </c>
      <c r="B149" s="100" t="s">
        <v>84</v>
      </c>
      <c r="C149" s="37" t="s">
        <v>50</v>
      </c>
      <c r="D149" s="33">
        <v>913</v>
      </c>
      <c r="E149" s="50">
        <v>992</v>
      </c>
      <c r="F149" s="50">
        <v>992</v>
      </c>
      <c r="G149" s="50">
        <v>992</v>
      </c>
      <c r="H149" s="50">
        <v>992</v>
      </c>
      <c r="J149" s="13"/>
    </row>
    <row r="150" spans="1:10" s="14" customFormat="1" x14ac:dyDescent="0.25">
      <c r="A150" s="99"/>
      <c r="B150" s="100"/>
      <c r="C150" s="54" t="s">
        <v>3</v>
      </c>
      <c r="D150" s="61">
        <v>1649.11</v>
      </c>
      <c r="E150" s="51">
        <v>2054.4499999999998</v>
      </c>
      <c r="F150" s="32">
        <v>2196.4899999999998</v>
      </c>
      <c r="G150" s="32">
        <v>1727.17</v>
      </c>
      <c r="H150" s="32">
        <v>1727.17</v>
      </c>
      <c r="J150" s="15"/>
    </row>
    <row r="151" spans="1:10" s="9" customFormat="1" ht="26.25" customHeight="1" x14ac:dyDescent="0.25">
      <c r="A151" s="99">
        <v>12</v>
      </c>
      <c r="B151" s="100" t="s">
        <v>116</v>
      </c>
      <c r="C151" s="37" t="s">
        <v>50</v>
      </c>
      <c r="D151" s="33">
        <v>3835</v>
      </c>
      <c r="E151" s="50">
        <v>3438</v>
      </c>
      <c r="F151" s="50">
        <v>3438</v>
      </c>
      <c r="G151" s="50">
        <v>3438</v>
      </c>
      <c r="H151" s="50">
        <v>3438</v>
      </c>
      <c r="J151" s="17"/>
    </row>
    <row r="152" spans="1:10" s="14" customFormat="1" ht="22.5" customHeight="1" x14ac:dyDescent="0.25">
      <c r="A152" s="99"/>
      <c r="B152" s="100"/>
      <c r="C152" s="54" t="s">
        <v>3</v>
      </c>
      <c r="D152" s="32">
        <v>3762.35</v>
      </c>
      <c r="E152" s="51">
        <v>4111.2</v>
      </c>
      <c r="F152" s="51">
        <v>4402.8999999999996</v>
      </c>
      <c r="G152" s="51">
        <v>3439.07</v>
      </c>
      <c r="H152" s="51">
        <v>3439.07</v>
      </c>
      <c r="J152" s="18"/>
    </row>
    <row r="153" spans="1:10" s="14" customFormat="1" ht="28.9" customHeight="1" x14ac:dyDescent="0.25">
      <c r="A153" s="99">
        <v>13</v>
      </c>
      <c r="B153" s="100" t="s">
        <v>117</v>
      </c>
      <c r="C153" s="37" t="s">
        <v>50</v>
      </c>
      <c r="D153" s="33">
        <v>813</v>
      </c>
      <c r="E153" s="50">
        <v>1172</v>
      </c>
      <c r="F153" s="50">
        <v>1172</v>
      </c>
      <c r="G153" s="50">
        <v>1172</v>
      </c>
      <c r="H153" s="50">
        <v>1172</v>
      </c>
      <c r="J153" s="13"/>
    </row>
    <row r="154" spans="1:10" s="14" customFormat="1" ht="28.9" customHeight="1" x14ac:dyDescent="0.25">
      <c r="A154" s="99"/>
      <c r="B154" s="100"/>
      <c r="C154" s="54" t="s">
        <v>3</v>
      </c>
      <c r="D154" s="32">
        <v>996.77</v>
      </c>
      <c r="E154" s="51">
        <v>1897.58</v>
      </c>
      <c r="F154" s="32">
        <v>2031.28</v>
      </c>
      <c r="G154" s="32">
        <v>1589.5</v>
      </c>
      <c r="H154" s="32">
        <v>1589.5</v>
      </c>
      <c r="J154" s="15"/>
    </row>
    <row r="155" spans="1:10" s="14" customFormat="1" ht="30" customHeight="1" x14ac:dyDescent="0.25">
      <c r="A155" s="109">
        <v>14</v>
      </c>
      <c r="B155" s="100" t="s">
        <v>85</v>
      </c>
      <c r="C155" s="37" t="s">
        <v>50</v>
      </c>
      <c r="D155" s="33">
        <v>1141</v>
      </c>
      <c r="E155" s="50">
        <v>1079</v>
      </c>
      <c r="F155" s="50">
        <v>1079</v>
      </c>
      <c r="G155" s="50">
        <v>1079</v>
      </c>
      <c r="H155" s="50">
        <v>1079</v>
      </c>
      <c r="J155" s="13"/>
    </row>
    <row r="156" spans="1:10" s="14" customFormat="1" ht="21.6" customHeight="1" x14ac:dyDescent="0.25">
      <c r="A156" s="109"/>
      <c r="B156" s="100"/>
      <c r="C156" s="54" t="s">
        <v>3</v>
      </c>
      <c r="D156" s="32">
        <v>1388.51</v>
      </c>
      <c r="E156" s="51">
        <v>1743.3</v>
      </c>
      <c r="F156" s="32">
        <v>1866.46</v>
      </c>
      <c r="G156" s="32">
        <v>1459.53</v>
      </c>
      <c r="H156" s="32">
        <v>1459.53</v>
      </c>
      <c r="J156" s="15"/>
    </row>
    <row r="157" spans="1:10" s="7" customFormat="1" ht="17.45" customHeight="1" x14ac:dyDescent="0.25">
      <c r="A157" s="103">
        <v>15</v>
      </c>
      <c r="B157" s="97" t="s">
        <v>28</v>
      </c>
      <c r="C157" s="37" t="s">
        <v>31</v>
      </c>
      <c r="D157" s="33">
        <v>681</v>
      </c>
      <c r="E157" s="50">
        <v>706</v>
      </c>
      <c r="F157" s="33">
        <v>706</v>
      </c>
      <c r="G157" s="33">
        <v>706</v>
      </c>
      <c r="H157" s="33">
        <v>706</v>
      </c>
      <c r="J157" s="19"/>
    </row>
    <row r="158" spans="1:10" s="7" customFormat="1" ht="17.45" customHeight="1" x14ac:dyDescent="0.25">
      <c r="A158" s="149"/>
      <c r="B158" s="148"/>
      <c r="C158" s="37" t="s">
        <v>82</v>
      </c>
      <c r="D158" s="33">
        <v>6600</v>
      </c>
      <c r="E158" s="33">
        <v>7318</v>
      </c>
      <c r="F158" s="33">
        <v>7318</v>
      </c>
      <c r="G158" s="33">
        <v>7318</v>
      </c>
      <c r="H158" s="33">
        <v>7318</v>
      </c>
      <c r="J158" s="19"/>
    </row>
    <row r="159" spans="1:10" s="7" customFormat="1" ht="16.899999999999999" customHeight="1" x14ac:dyDescent="0.25">
      <c r="A159" s="104"/>
      <c r="B159" s="98"/>
      <c r="C159" s="54" t="s">
        <v>3</v>
      </c>
      <c r="D159" s="32">
        <v>13545.43</v>
      </c>
      <c r="E159" s="32">
        <v>14678.91</v>
      </c>
      <c r="F159" s="32">
        <v>14822.81</v>
      </c>
      <c r="G159" s="32">
        <v>14822.81</v>
      </c>
      <c r="H159" s="32">
        <v>14822.81</v>
      </c>
      <c r="J159" s="19"/>
    </row>
    <row r="160" spans="1:10" s="7" customFormat="1" ht="18.75" customHeight="1" x14ac:dyDescent="0.25">
      <c r="A160" s="103">
        <v>16</v>
      </c>
      <c r="B160" s="126" t="s">
        <v>78</v>
      </c>
      <c r="C160" s="37" t="s">
        <v>31</v>
      </c>
      <c r="D160" s="62">
        <v>397756</v>
      </c>
      <c r="E160" s="50">
        <v>483212</v>
      </c>
      <c r="F160" s="50">
        <v>483212</v>
      </c>
      <c r="G160" s="50">
        <v>483212</v>
      </c>
      <c r="H160" s="50">
        <v>483212</v>
      </c>
      <c r="J160" s="13"/>
    </row>
    <row r="161" spans="1:10" s="14" customFormat="1" ht="16.149999999999999" customHeight="1" x14ac:dyDescent="0.25">
      <c r="A161" s="104"/>
      <c r="B161" s="127"/>
      <c r="C161" s="54" t="s">
        <v>3</v>
      </c>
      <c r="D161" s="32">
        <v>203319.76</v>
      </c>
      <c r="E161" s="51">
        <v>259374.45</v>
      </c>
      <c r="F161" s="32">
        <v>282624.36</v>
      </c>
      <c r="G161" s="32">
        <v>207220.92</v>
      </c>
      <c r="H161" s="32">
        <v>207220.92</v>
      </c>
      <c r="J161" s="15"/>
    </row>
    <row r="162" spans="1:10" s="9" customFormat="1" ht="21" customHeight="1" x14ac:dyDescent="0.25">
      <c r="A162" s="99">
        <v>17</v>
      </c>
      <c r="B162" s="100" t="s">
        <v>91</v>
      </c>
      <c r="C162" s="37" t="s">
        <v>31</v>
      </c>
      <c r="D162" s="33">
        <v>8536</v>
      </c>
      <c r="E162" s="50">
        <v>8500</v>
      </c>
      <c r="F162" s="50">
        <v>8500</v>
      </c>
      <c r="G162" s="50">
        <v>8500</v>
      </c>
      <c r="H162" s="50">
        <v>8500</v>
      </c>
      <c r="J162" s="13"/>
    </row>
    <row r="163" spans="1:10" s="14" customFormat="1" x14ac:dyDescent="0.25">
      <c r="A163" s="99"/>
      <c r="B163" s="100"/>
      <c r="C163" s="54" t="s">
        <v>3</v>
      </c>
      <c r="D163" s="32">
        <v>15222.93</v>
      </c>
      <c r="E163" s="51">
        <v>16899.71</v>
      </c>
      <c r="F163" s="32">
        <v>19949.87</v>
      </c>
      <c r="G163" s="32">
        <v>14805.88</v>
      </c>
      <c r="H163" s="32">
        <v>14805.88</v>
      </c>
      <c r="J163" s="15"/>
    </row>
    <row r="164" spans="1:10" s="9" customFormat="1" ht="18.600000000000001" customHeight="1" x14ac:dyDescent="0.25">
      <c r="A164" s="99">
        <v>18</v>
      </c>
      <c r="B164" s="100" t="s">
        <v>92</v>
      </c>
      <c r="C164" s="37" t="s">
        <v>31</v>
      </c>
      <c r="D164" s="33">
        <v>1785</v>
      </c>
      <c r="E164" s="50">
        <v>1200</v>
      </c>
      <c r="F164" s="50">
        <v>1200</v>
      </c>
      <c r="G164" s="50">
        <v>1200</v>
      </c>
      <c r="H164" s="50">
        <v>1200</v>
      </c>
      <c r="J164" s="13"/>
    </row>
    <row r="165" spans="1:10" s="14" customFormat="1" ht="19.899999999999999" customHeight="1" x14ac:dyDescent="0.25">
      <c r="A165" s="99"/>
      <c r="B165" s="100"/>
      <c r="C165" s="54" t="s">
        <v>3</v>
      </c>
      <c r="D165" s="32">
        <v>2947.87</v>
      </c>
      <c r="E165" s="51">
        <v>2566.15</v>
      </c>
      <c r="F165" s="32">
        <v>2802.06</v>
      </c>
      <c r="G165" s="32">
        <v>2079.54</v>
      </c>
      <c r="H165" s="32">
        <v>2079.54</v>
      </c>
      <c r="J165" s="15"/>
    </row>
    <row r="166" spans="1:10" s="9" customFormat="1" ht="17.45" customHeight="1" x14ac:dyDescent="0.25">
      <c r="A166" s="107">
        <v>19</v>
      </c>
      <c r="B166" s="97" t="s">
        <v>93</v>
      </c>
      <c r="C166" s="37" t="s">
        <v>31</v>
      </c>
      <c r="D166" s="33">
        <v>11076</v>
      </c>
      <c r="E166" s="50">
        <v>11700</v>
      </c>
      <c r="F166" s="50">
        <v>11700</v>
      </c>
      <c r="G166" s="50">
        <v>11700</v>
      </c>
      <c r="H166" s="50">
        <v>11700</v>
      </c>
      <c r="J166" s="13"/>
    </row>
    <row r="167" spans="1:10" s="14" customFormat="1" x14ac:dyDescent="0.25">
      <c r="A167" s="108"/>
      <c r="B167" s="98"/>
      <c r="C167" s="54" t="s">
        <v>3</v>
      </c>
      <c r="D167" s="61">
        <v>10671.82</v>
      </c>
      <c r="E167" s="51">
        <v>12880.23</v>
      </c>
      <c r="F167" s="32">
        <v>14070.08</v>
      </c>
      <c r="G167" s="32">
        <v>10425.91</v>
      </c>
      <c r="H167" s="32">
        <v>10425.91</v>
      </c>
      <c r="J167" s="15"/>
    </row>
    <row r="168" spans="1:10" s="9" customFormat="1" ht="20.25" customHeight="1" x14ac:dyDescent="0.25">
      <c r="A168" s="99">
        <v>20</v>
      </c>
      <c r="B168" s="100" t="s">
        <v>94</v>
      </c>
      <c r="C168" s="37" t="s">
        <v>31</v>
      </c>
      <c r="D168" s="33">
        <v>15468</v>
      </c>
      <c r="E168" s="50">
        <v>16500</v>
      </c>
      <c r="F168" s="50">
        <v>16500</v>
      </c>
      <c r="G168" s="50">
        <v>16500</v>
      </c>
      <c r="H168" s="50">
        <v>16500</v>
      </c>
      <c r="J168" s="13"/>
    </row>
    <row r="169" spans="1:10" s="14" customFormat="1" x14ac:dyDescent="0.25">
      <c r="A169" s="99"/>
      <c r="B169" s="100"/>
      <c r="C169" s="54" t="s">
        <v>3</v>
      </c>
      <c r="D169" s="32">
        <v>21163.54</v>
      </c>
      <c r="E169" s="51">
        <v>25786.28</v>
      </c>
      <c r="F169" s="32">
        <v>28161.34</v>
      </c>
      <c r="G169" s="32">
        <v>20887.23</v>
      </c>
      <c r="H169" s="32">
        <v>20887.23</v>
      </c>
      <c r="J169" s="15"/>
    </row>
    <row r="170" spans="1:10" s="9" customFormat="1" ht="18" customHeight="1" x14ac:dyDescent="0.25">
      <c r="A170" s="103">
        <v>21</v>
      </c>
      <c r="B170" s="97" t="s">
        <v>95</v>
      </c>
      <c r="C170" s="37" t="s">
        <v>32</v>
      </c>
      <c r="D170" s="33">
        <v>23748</v>
      </c>
      <c r="E170" s="50">
        <v>23738</v>
      </c>
      <c r="F170" s="50">
        <v>23738</v>
      </c>
      <c r="G170" s="50">
        <v>23738</v>
      </c>
      <c r="H170" s="50">
        <v>23738</v>
      </c>
      <c r="J170" s="13"/>
    </row>
    <row r="171" spans="1:10" s="14" customFormat="1" ht="15.6" customHeight="1" x14ac:dyDescent="0.25">
      <c r="A171" s="104"/>
      <c r="B171" s="98"/>
      <c r="C171" s="54" t="s">
        <v>3</v>
      </c>
      <c r="D171" s="32">
        <v>77208.210000000006</v>
      </c>
      <c r="E171" s="51">
        <v>80374.259999999995</v>
      </c>
      <c r="F171" s="32">
        <v>87830.43</v>
      </c>
      <c r="G171" s="32">
        <v>64994.39</v>
      </c>
      <c r="H171" s="32">
        <v>64994.39</v>
      </c>
      <c r="J171" s="15"/>
    </row>
    <row r="172" spans="1:10" s="9" customFormat="1" ht="17.45" customHeight="1" x14ac:dyDescent="0.25">
      <c r="A172" s="99">
        <v>22</v>
      </c>
      <c r="B172" s="100" t="s">
        <v>96</v>
      </c>
      <c r="C172" s="37" t="s">
        <v>32</v>
      </c>
      <c r="D172" s="33">
        <v>777537</v>
      </c>
      <c r="E172" s="50">
        <v>909425</v>
      </c>
      <c r="F172" s="50">
        <v>909425</v>
      </c>
      <c r="G172" s="50">
        <v>909425</v>
      </c>
      <c r="H172" s="50">
        <v>909425</v>
      </c>
      <c r="J172" s="13"/>
    </row>
    <row r="173" spans="1:10" s="14" customFormat="1" ht="15.6" customHeight="1" x14ac:dyDescent="0.25">
      <c r="A173" s="99"/>
      <c r="B173" s="100"/>
      <c r="C173" s="54" t="s">
        <v>3</v>
      </c>
      <c r="D173" s="32">
        <v>216156.76</v>
      </c>
      <c r="E173" s="51">
        <v>237548.01</v>
      </c>
      <c r="F173" s="32">
        <v>259537.95</v>
      </c>
      <c r="G173" s="32">
        <v>192189.25</v>
      </c>
      <c r="H173" s="32">
        <v>191940.57</v>
      </c>
      <c r="J173" s="15"/>
    </row>
    <row r="174" spans="1:10" s="9" customFormat="1" ht="16.899999999999999" customHeight="1" x14ac:dyDescent="0.25">
      <c r="A174" s="99">
        <v>23</v>
      </c>
      <c r="B174" s="100" t="s">
        <v>97</v>
      </c>
      <c r="C174" s="37" t="s">
        <v>32</v>
      </c>
      <c r="D174" s="33">
        <v>23554</v>
      </c>
      <c r="E174" s="50">
        <v>23000</v>
      </c>
      <c r="F174" s="50">
        <v>23000</v>
      </c>
      <c r="G174" s="50">
        <v>23000</v>
      </c>
      <c r="H174" s="50">
        <v>23000</v>
      </c>
      <c r="J174" s="13"/>
    </row>
    <row r="175" spans="1:10" s="14" customFormat="1" x14ac:dyDescent="0.25">
      <c r="A175" s="99"/>
      <c r="B175" s="100"/>
      <c r="C175" s="54" t="s">
        <v>3</v>
      </c>
      <c r="D175" s="32">
        <v>12123.93</v>
      </c>
      <c r="E175" s="51">
        <v>38059.339999999997</v>
      </c>
      <c r="F175" s="32">
        <v>41540.080000000002</v>
      </c>
      <c r="G175" s="32">
        <v>30879.599999999999</v>
      </c>
      <c r="H175" s="32">
        <v>30879.599999999999</v>
      </c>
      <c r="J175" s="15"/>
    </row>
    <row r="176" spans="1:10" s="9" customFormat="1" ht="14.45" customHeight="1" x14ac:dyDescent="0.25">
      <c r="A176" s="99">
        <v>24</v>
      </c>
      <c r="B176" s="100" t="s">
        <v>98</v>
      </c>
      <c r="C176" s="37" t="s">
        <v>32</v>
      </c>
      <c r="D176" s="33">
        <v>61598</v>
      </c>
      <c r="E176" s="50">
        <v>63000</v>
      </c>
      <c r="F176" s="50">
        <v>63000</v>
      </c>
      <c r="G176" s="50">
        <v>63000</v>
      </c>
      <c r="H176" s="50">
        <v>63000</v>
      </c>
      <c r="J176" s="13"/>
    </row>
    <row r="177" spans="1:10" s="14" customFormat="1" ht="17.45" customHeight="1" x14ac:dyDescent="0.25">
      <c r="A177" s="99"/>
      <c r="B177" s="100"/>
      <c r="C177" s="54" t="s">
        <v>3</v>
      </c>
      <c r="D177" s="32">
        <v>17513.580000000002</v>
      </c>
      <c r="E177" s="51">
        <v>8235.9599999999991</v>
      </c>
      <c r="F177" s="32">
        <v>8989.18</v>
      </c>
      <c r="G177" s="32">
        <v>6682.28</v>
      </c>
      <c r="H177" s="32">
        <v>6682.28</v>
      </c>
      <c r="J177" s="15"/>
    </row>
    <row r="178" spans="1:10" s="5" customFormat="1" ht="15" customHeight="1" x14ac:dyDescent="0.25">
      <c r="A178" s="103">
        <v>25</v>
      </c>
      <c r="B178" s="97" t="s">
        <v>106</v>
      </c>
      <c r="C178" s="63" t="s">
        <v>31</v>
      </c>
      <c r="D178" s="62">
        <v>1295</v>
      </c>
      <c r="E178" s="33">
        <v>5227</v>
      </c>
      <c r="F178" s="33">
        <v>5227</v>
      </c>
      <c r="G178" s="33">
        <v>5227</v>
      </c>
      <c r="H178" s="33">
        <v>5227</v>
      </c>
      <c r="J178" s="15"/>
    </row>
    <row r="179" spans="1:10" s="5" customFormat="1" ht="15" customHeight="1" x14ac:dyDescent="0.25">
      <c r="A179" s="104"/>
      <c r="B179" s="98"/>
      <c r="C179" s="54" t="s">
        <v>3</v>
      </c>
      <c r="D179" s="61">
        <v>150484.15</v>
      </c>
      <c r="E179" s="32">
        <v>606275.4</v>
      </c>
      <c r="F179" s="32">
        <v>632231.54</v>
      </c>
      <c r="G179" s="32">
        <v>541822.84</v>
      </c>
      <c r="H179" s="32">
        <v>541822.84</v>
      </c>
      <c r="J179" s="15"/>
    </row>
    <row r="180" spans="1:10" s="5" customFormat="1" ht="15" customHeight="1" x14ac:dyDescent="0.25">
      <c r="A180" s="103">
        <v>26</v>
      </c>
      <c r="B180" s="97" t="s">
        <v>107</v>
      </c>
      <c r="C180" s="63" t="s">
        <v>31</v>
      </c>
      <c r="D180" s="62">
        <v>502</v>
      </c>
      <c r="E180" s="33">
        <v>2097</v>
      </c>
      <c r="F180" s="33">
        <v>2097</v>
      </c>
      <c r="G180" s="33">
        <v>2097</v>
      </c>
      <c r="H180" s="33">
        <v>2097</v>
      </c>
      <c r="J180" s="15"/>
    </row>
    <row r="181" spans="1:10" s="5" customFormat="1" ht="19.899999999999999" customHeight="1" x14ac:dyDescent="0.25">
      <c r="A181" s="104"/>
      <c r="B181" s="98"/>
      <c r="C181" s="54" t="s">
        <v>3</v>
      </c>
      <c r="D181" s="61">
        <v>36828.870000000003</v>
      </c>
      <c r="E181" s="32">
        <v>190181.85</v>
      </c>
      <c r="F181" s="32">
        <v>202741.96</v>
      </c>
      <c r="G181" s="32">
        <v>167714.56</v>
      </c>
      <c r="H181" s="32">
        <v>167714.56</v>
      </c>
      <c r="J181" s="15"/>
    </row>
    <row r="182" spans="1:10" s="5" customFormat="1" ht="15" customHeight="1" x14ac:dyDescent="0.25">
      <c r="A182" s="103">
        <v>27</v>
      </c>
      <c r="B182" s="97" t="s">
        <v>108</v>
      </c>
      <c r="C182" s="63" t="s">
        <v>31</v>
      </c>
      <c r="D182" s="62">
        <v>6</v>
      </c>
      <c r="E182" s="33">
        <v>22</v>
      </c>
      <c r="F182" s="33">
        <v>22</v>
      </c>
      <c r="G182" s="33">
        <v>22</v>
      </c>
      <c r="H182" s="33">
        <v>22</v>
      </c>
      <c r="J182" s="15"/>
    </row>
    <row r="183" spans="1:10" s="5" customFormat="1" ht="21.6" customHeight="1" x14ac:dyDescent="0.25">
      <c r="A183" s="104"/>
      <c r="B183" s="98"/>
      <c r="C183" s="54" t="s">
        <v>3</v>
      </c>
      <c r="D183" s="61">
        <v>321.25</v>
      </c>
      <c r="E183" s="32">
        <v>1865.65</v>
      </c>
      <c r="F183" s="32">
        <v>1995.75</v>
      </c>
      <c r="G183" s="32">
        <v>1739.66</v>
      </c>
      <c r="H183" s="32">
        <v>1739.66</v>
      </c>
      <c r="J183" s="15"/>
    </row>
    <row r="184" spans="1:10" s="5" customFormat="1" ht="15" customHeight="1" x14ac:dyDescent="0.25">
      <c r="A184" s="103">
        <v>28</v>
      </c>
      <c r="B184" s="97" t="s">
        <v>140</v>
      </c>
      <c r="C184" s="63" t="s">
        <v>31</v>
      </c>
      <c r="D184" s="62">
        <v>6</v>
      </c>
      <c r="E184" s="33">
        <v>23</v>
      </c>
      <c r="F184" s="33">
        <v>23</v>
      </c>
      <c r="G184" s="33">
        <v>23</v>
      </c>
      <c r="H184" s="33">
        <v>23</v>
      </c>
      <c r="J184" s="15"/>
    </row>
    <row r="185" spans="1:10" s="5" customFormat="1" ht="19.899999999999999" customHeight="1" x14ac:dyDescent="0.25">
      <c r="A185" s="104"/>
      <c r="B185" s="98"/>
      <c r="C185" s="54" t="s">
        <v>3</v>
      </c>
      <c r="D185" s="61">
        <v>1137.07</v>
      </c>
      <c r="E185" s="32">
        <v>3471.01</v>
      </c>
      <c r="F185" s="32">
        <v>3739.09</v>
      </c>
      <c r="G185" s="32">
        <v>3188.92</v>
      </c>
      <c r="H185" s="32">
        <v>3188.92</v>
      </c>
      <c r="J185" s="15"/>
    </row>
    <row r="186" spans="1:10" s="5" customFormat="1" ht="15" customHeight="1" x14ac:dyDescent="0.25">
      <c r="A186" s="103">
        <v>29</v>
      </c>
      <c r="B186" s="97" t="s">
        <v>109</v>
      </c>
      <c r="C186" s="63" t="s">
        <v>31</v>
      </c>
      <c r="D186" s="62">
        <v>1</v>
      </c>
      <c r="E186" s="33">
        <v>3</v>
      </c>
      <c r="F186" s="33">
        <v>3</v>
      </c>
      <c r="G186" s="33">
        <v>3</v>
      </c>
      <c r="H186" s="33">
        <v>3</v>
      </c>
      <c r="J186" s="15"/>
    </row>
    <row r="187" spans="1:10" s="5" customFormat="1" ht="18.600000000000001" customHeight="1" x14ac:dyDescent="0.25">
      <c r="A187" s="104"/>
      <c r="B187" s="98"/>
      <c r="C187" s="54" t="s">
        <v>3</v>
      </c>
      <c r="D187" s="61">
        <v>69.709999999999994</v>
      </c>
      <c r="E187" s="32">
        <v>575.73</v>
      </c>
      <c r="F187" s="32">
        <v>611.28</v>
      </c>
      <c r="G187" s="32">
        <v>122.13</v>
      </c>
      <c r="H187" s="32">
        <v>122.13</v>
      </c>
      <c r="J187" s="15"/>
    </row>
    <row r="188" spans="1:10" s="5" customFormat="1" ht="24" customHeight="1" x14ac:dyDescent="0.25">
      <c r="A188" s="103">
        <v>30</v>
      </c>
      <c r="B188" s="97" t="s">
        <v>110</v>
      </c>
      <c r="C188" s="63" t="s">
        <v>31</v>
      </c>
      <c r="D188" s="62">
        <v>16</v>
      </c>
      <c r="E188" s="33">
        <v>60</v>
      </c>
      <c r="F188" s="33">
        <v>60</v>
      </c>
      <c r="G188" s="33">
        <v>60</v>
      </c>
      <c r="H188" s="33">
        <v>60</v>
      </c>
      <c r="J188" s="15"/>
    </row>
    <row r="189" spans="1:10" s="5" customFormat="1" ht="24.6" customHeight="1" x14ac:dyDescent="0.25">
      <c r="A189" s="104"/>
      <c r="B189" s="98"/>
      <c r="C189" s="54" t="s">
        <v>3</v>
      </c>
      <c r="D189" s="61">
        <v>1858.07</v>
      </c>
      <c r="E189" s="32">
        <v>11368.98</v>
      </c>
      <c r="F189" s="32">
        <v>12284.5</v>
      </c>
      <c r="G189" s="32">
        <v>10394.34</v>
      </c>
      <c r="H189" s="32">
        <v>10394.34</v>
      </c>
      <c r="J189" s="15"/>
    </row>
    <row r="190" spans="1:10" s="5" customFormat="1" ht="15" customHeight="1" x14ac:dyDescent="0.25">
      <c r="A190" s="103">
        <v>31</v>
      </c>
      <c r="B190" s="97" t="s">
        <v>111</v>
      </c>
      <c r="C190" s="63" t="s">
        <v>83</v>
      </c>
      <c r="D190" s="62">
        <v>3456</v>
      </c>
      <c r="E190" s="33">
        <v>12744</v>
      </c>
      <c r="F190" s="33">
        <v>12744</v>
      </c>
      <c r="G190" s="33">
        <v>12744</v>
      </c>
      <c r="H190" s="33">
        <v>12744</v>
      </c>
      <c r="J190" s="15"/>
    </row>
    <row r="191" spans="1:10" s="5" customFormat="1" ht="16.899999999999999" customHeight="1" x14ac:dyDescent="0.25">
      <c r="A191" s="104"/>
      <c r="B191" s="98"/>
      <c r="C191" s="54" t="s">
        <v>3</v>
      </c>
      <c r="D191" s="61">
        <v>1505.74</v>
      </c>
      <c r="E191" s="32">
        <v>22502.51</v>
      </c>
      <c r="F191" s="32">
        <v>23892.02</v>
      </c>
      <c r="G191" s="32">
        <v>8650.06</v>
      </c>
      <c r="H191" s="32">
        <v>8650.06</v>
      </c>
      <c r="J191" s="15"/>
    </row>
    <row r="192" spans="1:10" s="5" customFormat="1" ht="15" customHeight="1" x14ac:dyDescent="0.25">
      <c r="A192" s="103">
        <v>32</v>
      </c>
      <c r="B192" s="97" t="s">
        <v>139</v>
      </c>
      <c r="C192" s="63" t="s">
        <v>83</v>
      </c>
      <c r="D192" s="62">
        <v>35247</v>
      </c>
      <c r="E192" s="33">
        <v>302784</v>
      </c>
      <c r="F192" s="33">
        <v>302784</v>
      </c>
      <c r="G192" s="33">
        <v>302784</v>
      </c>
      <c r="H192" s="33">
        <v>302784</v>
      </c>
      <c r="J192" s="15"/>
    </row>
    <row r="193" spans="1:10" s="5" customFormat="1" ht="30" customHeight="1" x14ac:dyDescent="0.25">
      <c r="A193" s="104"/>
      <c r="B193" s="98"/>
      <c r="C193" s="54" t="s">
        <v>3</v>
      </c>
      <c r="D193" s="51">
        <v>45692.28</v>
      </c>
      <c r="E193" s="32">
        <v>126028.47</v>
      </c>
      <c r="F193" s="32">
        <v>132393.63</v>
      </c>
      <c r="G193" s="32">
        <v>113918.48</v>
      </c>
      <c r="H193" s="32">
        <v>113918.48</v>
      </c>
      <c r="J193" s="15"/>
    </row>
    <row r="194" spans="1:10" s="20" customFormat="1" ht="19.899999999999999" customHeight="1" x14ac:dyDescent="0.25">
      <c r="A194" s="56"/>
      <c r="B194" s="66" t="s">
        <v>6</v>
      </c>
      <c r="C194" s="53"/>
      <c r="D194" s="55">
        <f>D196+D198+D200+D204+D202+D206+D208+D212+D214+D216+D218+D220+D222+D226+D228+D210+D224</f>
        <v>1043779.1499999999</v>
      </c>
      <c r="E194" s="55">
        <f t="shared" ref="E194:H194" si="7">E196+E198+E200+E204+E202+E206+E208+E212+E214+E216+E218+E220+E222+E226+E228+E210+E224</f>
        <v>576727.33000000007</v>
      </c>
      <c r="F194" s="55">
        <f t="shared" si="7"/>
        <v>630832.58000000007</v>
      </c>
      <c r="G194" s="55">
        <f t="shared" si="7"/>
        <v>528767.32999999996</v>
      </c>
      <c r="H194" s="55">
        <f t="shared" si="7"/>
        <v>528767.32999999996</v>
      </c>
      <c r="J194" s="10"/>
    </row>
    <row r="195" spans="1:10" s="9" customFormat="1" ht="15" customHeight="1" x14ac:dyDescent="0.25">
      <c r="A195" s="102">
        <v>1</v>
      </c>
      <c r="B195" s="101" t="s">
        <v>33</v>
      </c>
      <c r="C195" s="37" t="s">
        <v>31</v>
      </c>
      <c r="D195" s="33">
        <v>1632</v>
      </c>
      <c r="E195" s="33">
        <v>1695</v>
      </c>
      <c r="F195" s="33">
        <v>1695</v>
      </c>
      <c r="G195" s="33">
        <v>1695</v>
      </c>
      <c r="H195" s="33">
        <v>1695</v>
      </c>
      <c r="J195" s="13"/>
    </row>
    <row r="196" spans="1:10" s="14" customFormat="1" ht="20.45" customHeight="1" x14ac:dyDescent="0.25">
      <c r="A196" s="102"/>
      <c r="B196" s="101"/>
      <c r="C196" s="54" t="s">
        <v>3</v>
      </c>
      <c r="D196" s="32">
        <v>146158.60999999999</v>
      </c>
      <c r="E196" s="32">
        <v>157808.35</v>
      </c>
      <c r="F196" s="32">
        <v>172244.2</v>
      </c>
      <c r="G196" s="32">
        <v>128031.46</v>
      </c>
      <c r="H196" s="32">
        <v>128031.46</v>
      </c>
      <c r="J196" s="15"/>
    </row>
    <row r="197" spans="1:10" s="14" customFormat="1" ht="20.45" customHeight="1" x14ac:dyDescent="0.25">
      <c r="A197" s="99">
        <v>2</v>
      </c>
      <c r="B197" s="101" t="s">
        <v>33</v>
      </c>
      <c r="C197" s="54" t="s">
        <v>31</v>
      </c>
      <c r="D197" s="33">
        <v>468</v>
      </c>
      <c r="E197" s="33">
        <v>415</v>
      </c>
      <c r="F197" s="33">
        <v>415</v>
      </c>
      <c r="G197" s="33">
        <v>415</v>
      </c>
      <c r="H197" s="33">
        <v>415</v>
      </c>
      <c r="J197" s="13"/>
    </row>
    <row r="198" spans="1:10" s="14" customFormat="1" x14ac:dyDescent="0.25">
      <c r="A198" s="99"/>
      <c r="B198" s="101"/>
      <c r="C198" s="54" t="s">
        <v>3</v>
      </c>
      <c r="D198" s="32">
        <v>32190.75</v>
      </c>
      <c r="E198" s="32">
        <v>31072.54</v>
      </c>
      <c r="F198" s="32">
        <v>33914.959999999999</v>
      </c>
      <c r="G198" s="32">
        <v>25209.48</v>
      </c>
      <c r="H198" s="32">
        <v>25209.48</v>
      </c>
      <c r="J198" s="15"/>
    </row>
    <row r="199" spans="1:10" s="9" customFormat="1" ht="21.6" customHeight="1" x14ac:dyDescent="0.25">
      <c r="A199" s="99">
        <v>3</v>
      </c>
      <c r="B199" s="101" t="s">
        <v>34</v>
      </c>
      <c r="C199" s="37" t="s">
        <v>32</v>
      </c>
      <c r="D199" s="33">
        <v>1708</v>
      </c>
      <c r="E199" s="33">
        <v>1700</v>
      </c>
      <c r="F199" s="33">
        <v>1700</v>
      </c>
      <c r="G199" s="33">
        <v>1700</v>
      </c>
      <c r="H199" s="33">
        <v>1700</v>
      </c>
      <c r="J199" s="13"/>
    </row>
    <row r="200" spans="1:10" s="14" customFormat="1" ht="16.149999999999999" customHeight="1" x14ac:dyDescent="0.25">
      <c r="A200" s="99"/>
      <c r="B200" s="101"/>
      <c r="C200" s="54" t="s">
        <v>3</v>
      </c>
      <c r="D200" s="32">
        <v>6637.9</v>
      </c>
      <c r="E200" s="32">
        <v>5961.19</v>
      </c>
      <c r="F200" s="32">
        <v>6506.37</v>
      </c>
      <c r="G200" s="32">
        <v>4836.6400000000003</v>
      </c>
      <c r="H200" s="32">
        <v>4836.6400000000003</v>
      </c>
      <c r="J200" s="15"/>
    </row>
    <row r="201" spans="1:10" s="9" customFormat="1" ht="20.45" customHeight="1" x14ac:dyDescent="0.25">
      <c r="A201" s="99">
        <v>4</v>
      </c>
      <c r="B201" s="101" t="s">
        <v>35</v>
      </c>
      <c r="C201" s="37" t="s">
        <v>32</v>
      </c>
      <c r="D201" s="33">
        <v>555752</v>
      </c>
      <c r="E201" s="33">
        <v>558500</v>
      </c>
      <c r="F201" s="33">
        <v>558500</v>
      </c>
      <c r="G201" s="33">
        <v>558500</v>
      </c>
      <c r="H201" s="33">
        <v>558500</v>
      </c>
      <c r="J201" s="13"/>
    </row>
    <row r="202" spans="1:10" s="14" customFormat="1" ht="20.45" customHeight="1" x14ac:dyDescent="0.25">
      <c r="A202" s="99"/>
      <c r="B202" s="101"/>
      <c r="C202" s="54" t="s">
        <v>3</v>
      </c>
      <c r="D202" s="32">
        <v>16767.59</v>
      </c>
      <c r="E202" s="32">
        <v>19372.27</v>
      </c>
      <c r="F202" s="32">
        <v>21143.97</v>
      </c>
      <c r="G202" s="32">
        <v>15717.77</v>
      </c>
      <c r="H202" s="32">
        <v>15717.77</v>
      </c>
      <c r="J202" s="15"/>
    </row>
    <row r="203" spans="1:10" s="9" customFormat="1" ht="22.9" customHeight="1" x14ac:dyDescent="0.25">
      <c r="A203" s="99">
        <v>5</v>
      </c>
      <c r="B203" s="101" t="s">
        <v>36</v>
      </c>
      <c r="C203" s="37" t="s">
        <v>32</v>
      </c>
      <c r="D203" s="33">
        <v>42800</v>
      </c>
      <c r="E203" s="33">
        <v>43700</v>
      </c>
      <c r="F203" s="33">
        <v>43700</v>
      </c>
      <c r="G203" s="33">
        <v>43700</v>
      </c>
      <c r="H203" s="33">
        <v>43700</v>
      </c>
      <c r="J203" s="13"/>
    </row>
    <row r="204" spans="1:10" s="14" customFormat="1" x14ac:dyDescent="0.25">
      <c r="A204" s="99"/>
      <c r="B204" s="101"/>
      <c r="C204" s="54" t="s">
        <v>3</v>
      </c>
      <c r="D204" s="32">
        <v>13709.27</v>
      </c>
      <c r="E204" s="32">
        <v>15367.91</v>
      </c>
      <c r="F204" s="32">
        <v>16817.78</v>
      </c>
      <c r="G204" s="32">
        <v>12377.25</v>
      </c>
      <c r="H204" s="32">
        <v>12377.25</v>
      </c>
      <c r="J204" s="15"/>
    </row>
    <row r="205" spans="1:10" s="9" customFormat="1" ht="24" customHeight="1" x14ac:dyDescent="0.25">
      <c r="A205" s="99">
        <v>6</v>
      </c>
      <c r="B205" s="101" t="s">
        <v>86</v>
      </c>
      <c r="C205" s="37" t="s">
        <v>32</v>
      </c>
      <c r="D205" s="33">
        <v>18</v>
      </c>
      <c r="E205" s="33">
        <v>18</v>
      </c>
      <c r="F205" s="33">
        <v>18</v>
      </c>
      <c r="G205" s="33">
        <v>18</v>
      </c>
      <c r="H205" s="33">
        <v>18</v>
      </c>
      <c r="J205" s="13"/>
    </row>
    <row r="206" spans="1:10" s="14" customFormat="1" x14ac:dyDescent="0.25">
      <c r="A206" s="99"/>
      <c r="B206" s="101"/>
      <c r="C206" s="54" t="s">
        <v>3</v>
      </c>
      <c r="D206" s="32">
        <v>238.55</v>
      </c>
      <c r="E206" s="32">
        <v>264.16000000000003</v>
      </c>
      <c r="F206" s="32">
        <v>288.33999999999997</v>
      </c>
      <c r="G206" s="32">
        <v>214.29</v>
      </c>
      <c r="H206" s="32">
        <v>214.29</v>
      </c>
      <c r="J206" s="15"/>
    </row>
    <row r="207" spans="1:10" s="9" customFormat="1" ht="21" customHeight="1" x14ac:dyDescent="0.25">
      <c r="A207" s="99">
        <v>7</v>
      </c>
      <c r="B207" s="101" t="s">
        <v>87</v>
      </c>
      <c r="C207" s="37" t="s">
        <v>32</v>
      </c>
      <c r="D207" s="33">
        <v>8</v>
      </c>
      <c r="E207" s="33">
        <v>8</v>
      </c>
      <c r="F207" s="33">
        <v>8</v>
      </c>
      <c r="G207" s="33">
        <v>8</v>
      </c>
      <c r="H207" s="33">
        <v>8</v>
      </c>
      <c r="J207" s="13"/>
    </row>
    <row r="208" spans="1:10" s="14" customFormat="1" x14ac:dyDescent="0.25">
      <c r="A208" s="99"/>
      <c r="B208" s="101"/>
      <c r="C208" s="54" t="s">
        <v>3</v>
      </c>
      <c r="D208" s="32">
        <v>526.20000000000005</v>
      </c>
      <c r="E208" s="32">
        <v>584.39</v>
      </c>
      <c r="F208" s="32">
        <v>637.84</v>
      </c>
      <c r="G208" s="32">
        <v>474.13</v>
      </c>
      <c r="H208" s="32">
        <v>474.13</v>
      </c>
      <c r="J208" s="15"/>
    </row>
    <row r="209" spans="1:10" s="14" customFormat="1" x14ac:dyDescent="0.25">
      <c r="A209" s="103">
        <v>8</v>
      </c>
      <c r="B209" s="105" t="s">
        <v>118</v>
      </c>
      <c r="C209" s="37" t="s">
        <v>32</v>
      </c>
      <c r="D209" s="33">
        <v>3</v>
      </c>
      <c r="E209" s="33">
        <v>3</v>
      </c>
      <c r="F209" s="33">
        <v>3</v>
      </c>
      <c r="G209" s="33">
        <v>3</v>
      </c>
      <c r="H209" s="33">
        <v>3</v>
      </c>
      <c r="J209" s="15"/>
    </row>
    <row r="210" spans="1:10" s="14" customFormat="1" x14ac:dyDescent="0.25">
      <c r="A210" s="104"/>
      <c r="B210" s="106"/>
      <c r="C210" s="54" t="s">
        <v>3</v>
      </c>
      <c r="D210" s="32">
        <v>6984.71</v>
      </c>
      <c r="E210" s="32">
        <v>14791.86</v>
      </c>
      <c r="F210" s="32">
        <v>16144.67</v>
      </c>
      <c r="G210" s="32">
        <v>12001.41</v>
      </c>
      <c r="H210" s="32">
        <v>12001.41</v>
      </c>
      <c r="J210" s="15"/>
    </row>
    <row r="211" spans="1:10" s="3" customFormat="1" ht="25.15" customHeight="1" x14ac:dyDescent="0.25">
      <c r="A211" s="103">
        <v>9</v>
      </c>
      <c r="B211" s="101" t="s">
        <v>37</v>
      </c>
      <c r="C211" s="37" t="s">
        <v>31</v>
      </c>
      <c r="D211" s="33">
        <v>1537</v>
      </c>
      <c r="E211" s="33">
        <v>188</v>
      </c>
      <c r="F211" s="33">
        <v>188</v>
      </c>
      <c r="G211" s="33">
        <v>188</v>
      </c>
      <c r="H211" s="33">
        <v>188</v>
      </c>
      <c r="J211" s="13"/>
    </row>
    <row r="212" spans="1:10" s="5" customFormat="1" ht="24" customHeight="1" x14ac:dyDescent="0.25">
      <c r="A212" s="104"/>
      <c r="B212" s="101"/>
      <c r="C212" s="54" t="s">
        <v>3</v>
      </c>
      <c r="D212" s="32">
        <v>109619.79</v>
      </c>
      <c r="E212" s="32">
        <v>11778.24</v>
      </c>
      <c r="F212" s="32">
        <v>12444.33</v>
      </c>
      <c r="G212" s="32">
        <v>10996.44</v>
      </c>
      <c r="H212" s="32">
        <v>10996.44</v>
      </c>
      <c r="J212" s="15"/>
    </row>
    <row r="213" spans="1:10" s="3" customFormat="1" ht="24" customHeight="1" x14ac:dyDescent="0.25">
      <c r="A213" s="103">
        <v>10</v>
      </c>
      <c r="B213" s="101" t="s">
        <v>38</v>
      </c>
      <c r="C213" s="64" t="s">
        <v>101</v>
      </c>
      <c r="D213" s="33">
        <v>106</v>
      </c>
      <c r="E213" s="33">
        <v>95</v>
      </c>
      <c r="F213" s="33">
        <v>95</v>
      </c>
      <c r="G213" s="33">
        <v>95</v>
      </c>
      <c r="H213" s="33">
        <v>95</v>
      </c>
      <c r="J213" s="13"/>
    </row>
    <row r="214" spans="1:10" s="5" customFormat="1" ht="13.9" customHeight="1" x14ac:dyDescent="0.25">
      <c r="A214" s="104"/>
      <c r="B214" s="101"/>
      <c r="C214" s="38" t="s">
        <v>3</v>
      </c>
      <c r="D214" s="32">
        <v>55682.01</v>
      </c>
      <c r="E214" s="32">
        <v>63866.12</v>
      </c>
      <c r="F214" s="32">
        <v>71521.7</v>
      </c>
      <c r="G214" s="32">
        <v>67417.17</v>
      </c>
      <c r="H214" s="32">
        <v>67417.17</v>
      </c>
      <c r="J214" s="15"/>
    </row>
    <row r="215" spans="1:10" s="3" customFormat="1" ht="25.9" customHeight="1" x14ac:dyDescent="0.25">
      <c r="A215" s="103">
        <v>11</v>
      </c>
      <c r="B215" s="101" t="s">
        <v>39</v>
      </c>
      <c r="C215" s="64" t="s">
        <v>101</v>
      </c>
      <c r="D215" s="33">
        <v>98</v>
      </c>
      <c r="E215" s="33">
        <v>110</v>
      </c>
      <c r="F215" s="33">
        <v>110</v>
      </c>
      <c r="G215" s="33">
        <v>110</v>
      </c>
      <c r="H215" s="33">
        <v>110</v>
      </c>
      <c r="J215" s="13"/>
    </row>
    <row r="216" spans="1:10" s="5" customFormat="1" ht="20.45" customHeight="1" x14ac:dyDescent="0.25">
      <c r="A216" s="104"/>
      <c r="B216" s="101"/>
      <c r="C216" s="38" t="s">
        <v>3</v>
      </c>
      <c r="D216" s="32">
        <v>48435.86</v>
      </c>
      <c r="E216" s="32">
        <v>72780.03</v>
      </c>
      <c r="F216" s="32">
        <v>81504.11</v>
      </c>
      <c r="G216" s="32">
        <v>76826.710000000006</v>
      </c>
      <c r="H216" s="32">
        <v>76826.710000000006</v>
      </c>
      <c r="J216" s="15"/>
    </row>
    <row r="217" spans="1:10" s="3" customFormat="1" ht="22.15" customHeight="1" x14ac:dyDescent="0.25">
      <c r="A217" s="103">
        <v>12</v>
      </c>
      <c r="B217" s="101" t="s">
        <v>40</v>
      </c>
      <c r="C217" s="64" t="s">
        <v>31</v>
      </c>
      <c r="D217" s="33">
        <v>6027</v>
      </c>
      <c r="E217" s="33">
        <v>72</v>
      </c>
      <c r="F217" s="33">
        <v>72</v>
      </c>
      <c r="G217" s="33">
        <v>72</v>
      </c>
      <c r="H217" s="33">
        <v>72</v>
      </c>
      <c r="J217" s="13"/>
    </row>
    <row r="218" spans="1:10" s="5" customFormat="1" ht="16.5" customHeight="1" x14ac:dyDescent="0.25">
      <c r="A218" s="104"/>
      <c r="B218" s="101"/>
      <c r="C218" s="38" t="s">
        <v>3</v>
      </c>
      <c r="D218" s="32">
        <v>564360.36</v>
      </c>
      <c r="E218" s="32">
        <v>27949.89</v>
      </c>
      <c r="F218" s="32">
        <v>30342.89</v>
      </c>
      <c r="G218" s="32">
        <v>25757.89</v>
      </c>
      <c r="H218" s="32">
        <v>25757.89</v>
      </c>
      <c r="J218" s="15"/>
    </row>
    <row r="219" spans="1:10" s="3" customFormat="1" ht="27.6" customHeight="1" x14ac:dyDescent="0.25">
      <c r="A219" s="103">
        <v>13</v>
      </c>
      <c r="B219" s="101" t="s">
        <v>41</v>
      </c>
      <c r="C219" s="64" t="s">
        <v>101</v>
      </c>
      <c r="D219" s="33">
        <v>64</v>
      </c>
      <c r="E219" s="33">
        <v>52</v>
      </c>
      <c r="F219" s="33">
        <v>52</v>
      </c>
      <c r="G219" s="33">
        <v>52</v>
      </c>
      <c r="H219" s="33">
        <v>52</v>
      </c>
      <c r="J219" s="13"/>
    </row>
    <row r="220" spans="1:10" s="5" customFormat="1" ht="20.45" customHeight="1" x14ac:dyDescent="0.25">
      <c r="A220" s="104"/>
      <c r="B220" s="101"/>
      <c r="C220" s="54" t="s">
        <v>3</v>
      </c>
      <c r="D220" s="32">
        <v>30652.66</v>
      </c>
      <c r="E220" s="32">
        <v>34347.51</v>
      </c>
      <c r="F220" s="32">
        <v>38464.71</v>
      </c>
      <c r="G220" s="32">
        <v>36257.279999999999</v>
      </c>
      <c r="H220" s="32">
        <v>36257.279999999999</v>
      </c>
      <c r="J220" s="15"/>
    </row>
    <row r="221" spans="1:10" s="21" customFormat="1" ht="21" customHeight="1" x14ac:dyDescent="0.25">
      <c r="A221" s="144">
        <v>14</v>
      </c>
      <c r="B221" s="101" t="s">
        <v>112</v>
      </c>
      <c r="C221" s="54" t="s">
        <v>114</v>
      </c>
      <c r="D221" s="33">
        <v>700</v>
      </c>
      <c r="E221" s="33">
        <v>698</v>
      </c>
      <c r="F221" s="33">
        <v>698</v>
      </c>
      <c r="G221" s="33">
        <v>698</v>
      </c>
      <c r="H221" s="33">
        <v>698</v>
      </c>
    </row>
    <row r="222" spans="1:10" ht="18.600000000000001" customHeight="1" x14ac:dyDescent="0.25">
      <c r="A222" s="146"/>
      <c r="B222" s="101"/>
      <c r="C222" s="54" t="s">
        <v>3</v>
      </c>
      <c r="D222" s="51">
        <v>3076.15</v>
      </c>
      <c r="E222" s="34">
        <v>4575.05</v>
      </c>
      <c r="F222" s="34">
        <v>5123.45</v>
      </c>
      <c r="G222" s="34">
        <v>4829.43</v>
      </c>
      <c r="H222" s="34">
        <v>4829.43</v>
      </c>
    </row>
    <row r="223" spans="1:10" s="67" customFormat="1" ht="35.450000000000003" customHeight="1" x14ac:dyDescent="0.25">
      <c r="A223" s="144">
        <v>15</v>
      </c>
      <c r="B223" s="105" t="s">
        <v>138</v>
      </c>
      <c r="C223" s="64" t="s">
        <v>101</v>
      </c>
      <c r="D223" s="51">
        <v>0</v>
      </c>
      <c r="E223" s="34">
        <v>18</v>
      </c>
      <c r="F223" s="34">
        <v>18</v>
      </c>
      <c r="G223" s="34">
        <v>18</v>
      </c>
      <c r="H223" s="34">
        <v>18</v>
      </c>
    </row>
    <row r="224" spans="1:10" s="67" customFormat="1" ht="21.6" customHeight="1" x14ac:dyDescent="0.25">
      <c r="A224" s="146"/>
      <c r="B224" s="106"/>
      <c r="C224" s="54" t="s">
        <v>3</v>
      </c>
      <c r="D224" s="51">
        <v>0</v>
      </c>
      <c r="E224" s="34">
        <v>11807.99</v>
      </c>
      <c r="F224" s="34">
        <v>13223.4</v>
      </c>
      <c r="G224" s="34">
        <v>12464.53</v>
      </c>
      <c r="H224" s="34">
        <v>12464.53</v>
      </c>
    </row>
    <row r="225" spans="1:8" ht="25.9" customHeight="1" x14ac:dyDescent="0.25">
      <c r="A225" s="144">
        <v>16</v>
      </c>
      <c r="B225" s="101" t="s">
        <v>113</v>
      </c>
      <c r="C225" s="37" t="s">
        <v>115</v>
      </c>
      <c r="D225" s="49">
        <v>95</v>
      </c>
      <c r="E225" s="49">
        <v>394</v>
      </c>
      <c r="F225" s="49">
        <v>394</v>
      </c>
      <c r="G225" s="49">
        <v>394</v>
      </c>
      <c r="H225" s="49">
        <v>394</v>
      </c>
    </row>
    <row r="226" spans="1:8" ht="24.6" customHeight="1" x14ac:dyDescent="0.25">
      <c r="A226" s="146"/>
      <c r="B226" s="101"/>
      <c r="C226" s="54" t="s">
        <v>3</v>
      </c>
      <c r="D226" s="51">
        <v>7109.82</v>
      </c>
      <c r="E226" s="34">
        <v>93063.93</v>
      </c>
      <c r="F226" s="34">
        <v>98284.24</v>
      </c>
      <c r="G226" s="34">
        <v>84753.19</v>
      </c>
      <c r="H226" s="34">
        <v>84753.19</v>
      </c>
    </row>
    <row r="227" spans="1:8" ht="25.9" customHeight="1" x14ac:dyDescent="0.25">
      <c r="A227" s="116">
        <v>17</v>
      </c>
      <c r="B227" s="101" t="s">
        <v>137</v>
      </c>
      <c r="C227" s="65" t="s">
        <v>31</v>
      </c>
      <c r="D227" s="50">
        <v>28</v>
      </c>
      <c r="E227" s="49">
        <v>131</v>
      </c>
      <c r="F227" s="49">
        <v>131</v>
      </c>
      <c r="G227" s="49">
        <v>131</v>
      </c>
      <c r="H227" s="49">
        <v>131</v>
      </c>
    </row>
    <row r="228" spans="1:8" ht="26.45" customHeight="1" x14ac:dyDescent="0.25">
      <c r="A228" s="116"/>
      <c r="B228" s="101"/>
      <c r="C228" s="54" t="s">
        <v>3</v>
      </c>
      <c r="D228" s="51">
        <v>1628.92</v>
      </c>
      <c r="E228" s="34">
        <v>11335.9</v>
      </c>
      <c r="F228" s="34">
        <v>12225.62</v>
      </c>
      <c r="G228" s="34">
        <v>10602.26</v>
      </c>
      <c r="H228" s="34">
        <v>10602.26</v>
      </c>
    </row>
    <row r="230" spans="1:8" x14ac:dyDescent="0.25">
      <c r="D230" s="5"/>
      <c r="E230" s="95"/>
      <c r="F230" s="95"/>
      <c r="G230" s="95"/>
      <c r="H230" s="95"/>
    </row>
    <row r="232" spans="1:8" x14ac:dyDescent="0.25">
      <c r="D232" s="5"/>
      <c r="E232" s="5"/>
      <c r="F232" s="5"/>
      <c r="G232" s="5"/>
      <c r="H232" s="5"/>
    </row>
  </sheetData>
  <customSheetViews>
    <customSheetView guid="{CBF1167B-91A1-41BD-B364-C16FFC0F272E}" scale="80" showPageBreaks="1">
      <pane xSplit="3" ySplit="5" topLeftCell="D6" activePane="bottomRight" state="frozen"/>
      <selection pane="bottomRight" activeCell="L8" sqref="L8"/>
      <pageMargins left="0.78740157480314965" right="0.23622047244094491" top="0.5" bottom="0.27559055118110237" header="0" footer="0"/>
      <printOptions horizontalCentered="1" verticalCentered="1"/>
      <pageSetup paperSize="9" scale="71" firstPageNumber="905" fitToHeight="4" orientation="portrait" useFirstPageNumber="1" r:id="rId1"/>
      <headerFooter scaleWithDoc="0" alignWithMargins="0">
        <oddHeader>&amp;C&amp;P</oddHeader>
      </headerFooter>
    </customSheetView>
    <customSheetView guid="{E185416D-F314-4B2F-BDA1-1EAD1FD8DAD1}" scale="82" showPageBreaks="1" fitToPage="1" printArea="1" view="pageBreakPreview">
      <pane xSplit="3" ySplit="5" topLeftCell="D78" activePane="bottomRight" state="frozen"/>
      <selection pane="bottomRight" activeCell="E126" sqref="E126"/>
      <rowBreaks count="1" manualBreakCount="1">
        <brk id="135" max="16383" man="1"/>
      </rowBreaks>
      <pageMargins left="0.78740157480314965" right="0.23622047244094491" top="0.51181102362204722" bottom="0.27559055118110237" header="0" footer="0"/>
      <printOptions horizontalCentered="1" verticalCentered="1"/>
      <pageSetup paperSize="9" scale="48" firstPageNumber="905" fitToHeight="0" orientation="portrait" useFirstPageNumber="1" r:id="rId2"/>
      <headerFooter scaleWithDoc="0" alignWithMargins="0">
        <oddHeader>&amp;C&amp;P</oddHeader>
      </headerFooter>
    </customSheetView>
    <customSheetView guid="{BEE929D0-225D-4963-BBB1-DEFA3C091CCB}" scale="82" showPageBreaks="1" fitToPage="1">
      <pane xSplit="3" ySplit="5" topLeftCell="F6" activePane="bottomRight" state="frozen"/>
      <selection pane="bottomRight" activeCell="K76" sqref="K76"/>
      <rowBreaks count="1" manualBreakCount="1">
        <brk id="134" max="16383" man="1"/>
      </rowBreaks>
      <pageMargins left="1.1811023622047245" right="0" top="0" bottom="0" header="0" footer="0"/>
      <printOptions horizontalCentered="1" verticalCentered="1"/>
      <pageSetup paperSize="8" scale="21" firstPageNumber="905" orientation="portrait" useFirstPageNumber="1" r:id="rId3"/>
      <headerFooter scaleWithDoc="0" alignWithMargins="0">
        <oddHeader>&amp;C&amp;P</oddHeader>
      </headerFooter>
    </customSheetView>
    <customSheetView guid="{AA497047-B71D-442B-8EF8-33F9E9CF7E2D}" scale="80" showPageBreaks="1" fitToPage="1" view="pageBreakPreview">
      <pane xSplit="3" ySplit="5" topLeftCell="D87" activePane="bottomRight" state="frozen"/>
      <selection pane="bottomRight" activeCell="L72" sqref="L72"/>
      <pageMargins left="1.1811023622047245" right="0.39370078740157483" top="0.78740157480314965" bottom="0.78740157480314965" header="0" footer="0"/>
      <printOptions horizontalCentered="1" verticalCentered="1"/>
      <pageSetup paperSize="9" scale="32" firstPageNumber="882" fitToHeight="4" orientation="portrait" useFirstPageNumber="1" r:id="rId4"/>
      <headerFooter scaleWithDoc="0">
        <oddHeader>&amp;C&amp;P</oddHeader>
      </headerFooter>
    </customSheetView>
    <customSheetView guid="{7EF58D2F-4756-4E64-8ED7-B6D6E30112C5}" scale="85" showPageBreaks="1" printArea="1" hiddenColumns="1" view="pageBreakPreview">
      <pane xSplit="3" ySplit="5" topLeftCell="D75" activePane="bottomRight" state="frozen"/>
      <selection pane="bottomRight" activeCell="B114" sqref="B114:B115"/>
      <rowBreaks count="3" manualBreakCount="3">
        <brk id="123" max="7" man="1"/>
        <brk id="203" max="7" man="1"/>
        <brk id="213" max="7" man="1"/>
      </rowBreaks>
      <pageMargins left="0" right="0" top="0" bottom="0" header="0" footer="0"/>
      <printOptions horizontalCentered="1"/>
      <pageSetup paperSize="9" scale="50" fitToHeight="4" orientation="portrait" r:id="rId5"/>
    </customSheetView>
    <customSheetView guid="{A80D291C-B345-483A-BA61-205E166689B7}" fitToPage="1">
      <pane xSplit="3" ySplit="5" topLeftCell="D6" activePane="bottomRight" state="frozen"/>
      <selection pane="bottomRight" activeCell="K119" sqref="K119"/>
      <pageMargins left="0.78740157480314965" right="0.39370078740157483" top="0.78740157480314965" bottom="0.78740157480314965" header="0" footer="0"/>
      <printOptions horizontalCentered="1" verticalCentered="1"/>
      <pageSetup paperSize="9" scale="54" fitToHeight="4" orientation="portrait" r:id="rId6"/>
    </customSheetView>
    <customSheetView guid="{90F1364F-6AD4-4FD7-BFD6-5C2F8C106B69}" scale="80" showPageBreaks="1" printArea="1">
      <pane xSplit="3" ySplit="5" topLeftCell="D6" activePane="bottomRight" state="frozen"/>
      <selection pane="bottomRight" activeCell="I11" sqref="I11"/>
      <rowBreaks count="3" manualBreakCount="3">
        <brk id="125" max="7" man="1"/>
        <brk id="205" max="7" man="1"/>
        <brk id="215" max="7" man="1"/>
      </rowBreaks>
      <pageMargins left="0" right="0" top="0" bottom="0" header="0" footer="0"/>
      <printOptions horizontalCentered="1"/>
      <pageSetup paperSize="8" scale="75" fitToHeight="4" orientation="portrait" r:id="rId7"/>
    </customSheetView>
    <customSheetView guid="{A71CD442-7900-4CBE-88E7-60C76B103315}" scale="142" fitToPage="1">
      <pane xSplit="3" ySplit="5" topLeftCell="D72" activePane="bottomRight" state="frozen"/>
      <selection pane="bottomRight" activeCell="B78" sqref="B78"/>
      <pageMargins left="0.78740157480314965" right="0.39370078740157483" top="0.78740157480314965" bottom="0.78740157480314965" header="0" footer="0"/>
      <printOptions horizontalCentered="1" verticalCentered="1"/>
      <pageSetup paperSize="8" scale="97" fitToHeight="4" orientation="portrait" r:id="rId8"/>
    </customSheetView>
    <customSheetView guid="{8B16A327-D51C-43C0-8E2C-38700AB95B1D}" scale="110" showPageBreaks="1" fitToPage="1">
      <pane xSplit="3" ySplit="5" topLeftCell="D45" activePane="bottomRight" state="frozen"/>
      <selection pane="bottomRight" activeCell="D44" sqref="D44"/>
      <pageMargins left="0" right="0" top="0.74803149606299213" bottom="0.74803149606299213" header="0.31496062992125984" footer="0.31496062992125984"/>
      <pageSetup paperSize="9" scale="41" fitToHeight="3" orientation="portrait" r:id="rId9"/>
    </customSheetView>
    <customSheetView guid="{FCEB4BE9-C78E-420A-84A7-4D4AABBBB2F2}" scale="110">
      <pane xSplit="3" ySplit="5" topLeftCell="D51" activePane="bottomRight" state="frozen"/>
      <selection pane="bottomRight" activeCell="F59" sqref="F59"/>
      <pageMargins left="0" right="0" top="0.59055118110236227" bottom="0.39370078740157483" header="0" footer="0"/>
      <printOptions horizontalCentered="1"/>
      <pageSetup paperSize="9" scale="80" orientation="portrait" r:id="rId10"/>
    </customSheetView>
    <customSheetView guid="{2AEDCD1F-9978-43C4-AC5C-8523CD40656F}" scale="110" fitToPage="1">
      <pane xSplit="7" ySplit="6" topLeftCell="H49" activePane="bottomRight" state="frozen"/>
      <selection pane="bottomRight" activeCell="M51" sqref="M51"/>
      <pageMargins left="0" right="0" top="0.39370078740157483" bottom="0.39370078740157483" header="0.31496062992125984" footer="0.31496062992125984"/>
      <pageSetup paperSize="9" scale="80" fitToHeight="6" orientation="portrait" verticalDpi="0" r:id="rId11"/>
    </customSheetView>
    <customSheetView guid="{91BC3F8A-D2C1-4A35-B324-03FED00342BF}" scale="110">
      <pane xSplit="3" ySplit="5" topLeftCell="D36" activePane="bottomRight" state="frozen"/>
      <selection pane="bottomRight" activeCell="K39" sqref="K39"/>
      <pageMargins left="0" right="0" top="0.59055118110236227" bottom="0.39370078740157483" header="0" footer="0"/>
      <printOptions horizontalCentered="1"/>
      <pageSetup paperSize="9" scale="80" orientation="portrait" r:id="rId12"/>
    </customSheetView>
    <customSheetView guid="{650C18CE-01F0-410A-BD02-F8DEBB1D0BB7}" scale="110">
      <pane xSplit="3" ySplit="5" topLeftCell="D90" activePane="bottomRight" state="frozen"/>
      <selection pane="bottomRight" activeCell="J93" sqref="J93"/>
      <pageMargins left="0" right="0" top="0.59055118110236227" bottom="0.39370078740157483" header="0" footer="0"/>
      <printOptions horizontalCentered="1"/>
      <pageSetup paperSize="9" scale="80" orientation="portrait" r:id="rId13"/>
    </customSheetView>
    <customSheetView guid="{E6198294-5FB1-4D85-978B-AF60563417A0}" scale="110">
      <pane xSplit="3" ySplit="5" topLeftCell="D160" activePane="bottomRight" state="frozen"/>
      <selection pane="bottomRight" activeCell="D162" sqref="D162"/>
      <pageMargins left="0" right="0" top="0.74803149606299213" bottom="0.74803149606299213" header="0.31496062992125984" footer="0.31496062992125984"/>
      <pageSetup paperSize="9" orientation="portrait" verticalDpi="0" r:id="rId14"/>
    </customSheetView>
    <customSheetView guid="{55F6AF7C-2D90-4DA2-B957-203292E1D0CF}" scale="110" fitToPage="1">
      <pane xSplit="3" ySplit="5" topLeftCell="D101" activePane="bottomRight" state="frozen"/>
      <selection pane="bottomRight" activeCell="B105" sqref="B105:B106"/>
      <pageMargins left="0.78740157480314965" right="0.39370078740157483" top="0.78740157480314965" bottom="0.78740157480314965" header="0" footer="0"/>
      <printOptions horizontalCentered="1" verticalCentered="1"/>
      <pageSetup paperSize="8" scale="97" fitToHeight="4" orientation="portrait" r:id="rId15"/>
    </customSheetView>
    <customSheetView guid="{2FBC0186-8583-48C6-AD53-E9199C2FDCE5}" scale="142" showPageBreaks="1" fitToPage="1" hiddenRows="1">
      <pane xSplit="7" ySplit="76" topLeftCell="H113" activePane="bottomRight" state="frozen"/>
      <selection pane="bottomRight" activeCell="B115" sqref="B115:B116"/>
      <pageMargins left="0" right="0" top="0.39370078740157483" bottom="0.39370078740157483" header="0.31496062992125984" footer="0.31496062992125984"/>
      <pageSetup paperSize="9" scale="66" fitToHeight="6" orientation="portrait" r:id="rId16"/>
    </customSheetView>
    <customSheetView guid="{7022A64F-5246-4DD2-9FCA-4F39C108AA0D}" scale="90" showPageBreaks="1">
      <pane xSplit="3" ySplit="5" topLeftCell="D18" activePane="bottomRight" state="frozen"/>
      <selection pane="bottomRight" activeCell="E26" sqref="E26"/>
      <pageMargins left="0.78740157480314965" right="0.39370078740157483" top="0.78740157480314965" bottom="0.78740157480314965" header="0" footer="0"/>
      <printOptions horizontalCentered="1" verticalCentered="1"/>
      <pageSetup paperSize="8" scale="45" fitToHeight="4" orientation="portrait" r:id="rId17"/>
    </customSheetView>
    <customSheetView guid="{22246A94-D6B5-4F1A-815D-BB7E37D6826C}" scale="110" showPageBreaks="1" fitToPage="1">
      <pane xSplit="3" ySplit="5" topLeftCell="D39" activePane="bottomRight" state="frozen"/>
      <selection pane="bottomRight" activeCell="B46" sqref="B46:B47"/>
      <pageMargins left="0.78740157480314965" right="0.39370078740157483" top="0.78740157480314965" bottom="0.78740157480314965" header="0" footer="0"/>
      <printOptions horizontalCentered="1" verticalCentered="1"/>
      <pageSetup paperSize="9" scale="34" fitToHeight="4" orientation="portrait" r:id="rId18"/>
    </customSheetView>
    <customSheetView guid="{ED5C4007-7FF3-4E55-A1B0-ABC7736F6EB6}" scale="82" showPageBreaks="1" fitToPage="1">
      <pane xSplit="3" ySplit="5" topLeftCell="D6" activePane="bottomRight" state="frozen"/>
      <selection pane="bottomRight" activeCell="F8" sqref="F8"/>
      <rowBreaks count="1" manualBreakCount="1">
        <brk id="138" max="16383" man="1"/>
      </rowBreaks>
      <pageMargins left="1.1811023622047245" right="0" top="0" bottom="0" header="0" footer="0"/>
      <printOptions horizontalCentered="1" verticalCentered="1"/>
      <pageSetup paperSize="8" scale="50" firstPageNumber="905" fitToHeight="0" orientation="portrait" useFirstPageNumber="1" r:id="rId19"/>
      <headerFooter scaleWithDoc="0" alignWithMargins="0">
        <oddHeader>&amp;C&amp;P</oddHeader>
      </headerFooter>
    </customSheetView>
    <customSheetView guid="{A1F4CD42-1E4C-448E-B98D-E96B15A74769}" scale="82" showPageBreaks="1" fitToPage="1">
      <pane xSplit="3" ySplit="5" topLeftCell="D71" activePane="bottomRight" state="frozen"/>
      <selection pane="bottomRight" activeCell="E123" sqref="E123"/>
      <rowBreaks count="1" manualBreakCount="1">
        <brk id="134" max="16383" man="1"/>
      </rowBreaks>
      <pageMargins left="1.1811023622047245" right="0" top="0" bottom="0" header="0" footer="0"/>
      <printOptions horizontalCentered="1" verticalCentered="1"/>
      <pageSetup paperSize="8" scale="46" firstPageNumber="905" fitToHeight="0" orientation="portrait" useFirstPageNumber="1" r:id="rId20"/>
      <headerFooter scaleWithDoc="0" alignWithMargins="0">
        <oddHeader>&amp;C&amp;P</oddHeader>
      </headerFooter>
    </customSheetView>
  </customSheetViews>
  <mergeCells count="201">
    <mergeCell ref="B223:B224"/>
    <mergeCell ref="A223:A224"/>
    <mergeCell ref="A227:A228"/>
    <mergeCell ref="A108:A109"/>
    <mergeCell ref="B108:B109"/>
    <mergeCell ref="A110:A111"/>
    <mergeCell ref="A221:A222"/>
    <mergeCell ref="A225:A226"/>
    <mergeCell ref="B221:B222"/>
    <mergeCell ref="B225:B226"/>
    <mergeCell ref="B227:B228"/>
    <mergeCell ref="A178:A179"/>
    <mergeCell ref="A180:A181"/>
    <mergeCell ref="A182:A183"/>
    <mergeCell ref="A184:A185"/>
    <mergeCell ref="A186:A187"/>
    <mergeCell ref="A188:A189"/>
    <mergeCell ref="A190:A191"/>
    <mergeCell ref="A192:A193"/>
    <mergeCell ref="A215:A216"/>
    <mergeCell ref="A217:A218"/>
    <mergeCell ref="A219:A220"/>
    <mergeCell ref="B215:B216"/>
    <mergeCell ref="B217:B218"/>
    <mergeCell ref="B219:B220"/>
    <mergeCell ref="A211:A212"/>
    <mergeCell ref="A160:A161"/>
    <mergeCell ref="B157:B159"/>
    <mergeCell ref="B160:B161"/>
    <mergeCell ref="B86:B87"/>
    <mergeCell ref="B62:B63"/>
    <mergeCell ref="B64:B65"/>
    <mergeCell ref="B68:B69"/>
    <mergeCell ref="B92:B93"/>
    <mergeCell ref="A94:A95"/>
    <mergeCell ref="A129:A130"/>
    <mergeCell ref="B129:B130"/>
    <mergeCell ref="B131:B132"/>
    <mergeCell ref="A96:A97"/>
    <mergeCell ref="A157:A159"/>
    <mergeCell ref="A104:A105"/>
    <mergeCell ref="B104:B105"/>
    <mergeCell ref="B133:B134"/>
    <mergeCell ref="A133:A134"/>
    <mergeCell ref="B123:B124"/>
    <mergeCell ref="A123:A124"/>
    <mergeCell ref="B135:B136"/>
    <mergeCell ref="A135:A136"/>
    <mergeCell ref="A34:A35"/>
    <mergeCell ref="B74:B75"/>
    <mergeCell ref="B76:B77"/>
    <mergeCell ref="A30:A31"/>
    <mergeCell ref="B30:B31"/>
    <mergeCell ref="B90:B91"/>
    <mergeCell ref="A98:A99"/>
    <mergeCell ref="B98:B99"/>
    <mergeCell ref="B46:B47"/>
    <mergeCell ref="A62:A73"/>
    <mergeCell ref="B72:B73"/>
    <mergeCell ref="A42:A47"/>
    <mergeCell ref="B60:B61"/>
    <mergeCell ref="B58:B59"/>
    <mergeCell ref="B34:B35"/>
    <mergeCell ref="B36:B37"/>
    <mergeCell ref="A36:A37"/>
    <mergeCell ref="A38:H38"/>
    <mergeCell ref="B39:C39"/>
    <mergeCell ref="B41:C41"/>
    <mergeCell ref="B42:B43"/>
    <mergeCell ref="B44:B45"/>
    <mergeCell ref="B48:B49"/>
    <mergeCell ref="A48:A59"/>
    <mergeCell ref="B50:B51"/>
    <mergeCell ref="B110:B111"/>
    <mergeCell ref="A100:A101"/>
    <mergeCell ref="B100:B101"/>
    <mergeCell ref="A117:A118"/>
    <mergeCell ref="A119:A120"/>
    <mergeCell ref="A121:A122"/>
    <mergeCell ref="B117:B118"/>
    <mergeCell ref="A92:A93"/>
    <mergeCell ref="B119:B120"/>
    <mergeCell ref="B121:B122"/>
    <mergeCell ref="B66:B67"/>
    <mergeCell ref="A78:A81"/>
    <mergeCell ref="B78:B79"/>
    <mergeCell ref="B80:B81"/>
    <mergeCell ref="A6:H6"/>
    <mergeCell ref="B7:C7"/>
    <mergeCell ref="B26:B27"/>
    <mergeCell ref="A76:A77"/>
    <mergeCell ref="B10:B11"/>
    <mergeCell ref="B12:B13"/>
    <mergeCell ref="B14:B15"/>
    <mergeCell ref="B16:B17"/>
    <mergeCell ref="A60:A61"/>
    <mergeCell ref="B52:B53"/>
    <mergeCell ref="B54:B55"/>
    <mergeCell ref="B56:B57"/>
    <mergeCell ref="B18:B19"/>
    <mergeCell ref="B24:B25"/>
    <mergeCell ref="A10:A13"/>
    <mergeCell ref="B20:B21"/>
    <mergeCell ref="A14:A23"/>
    <mergeCell ref="B22:B23"/>
    <mergeCell ref="B28:B29"/>
    <mergeCell ref="A24:A25"/>
    <mergeCell ref="B32:B33"/>
    <mergeCell ref="A26:A27"/>
    <mergeCell ref="A28:A29"/>
    <mergeCell ref="A32:A33"/>
    <mergeCell ref="A1:H1"/>
    <mergeCell ref="A115:A116"/>
    <mergeCell ref="B115:B116"/>
    <mergeCell ref="A3:A4"/>
    <mergeCell ref="B3:B4"/>
    <mergeCell ref="C3:C4"/>
    <mergeCell ref="D3:D4"/>
    <mergeCell ref="E3:E4"/>
    <mergeCell ref="F3:H3"/>
    <mergeCell ref="B96:B97"/>
    <mergeCell ref="A82:H82"/>
    <mergeCell ref="B113:B114"/>
    <mergeCell ref="B83:C83"/>
    <mergeCell ref="A88:A89"/>
    <mergeCell ref="B94:B95"/>
    <mergeCell ref="A102:A103"/>
    <mergeCell ref="B102:B103"/>
    <mergeCell ref="A86:A87"/>
    <mergeCell ref="B88:B89"/>
    <mergeCell ref="B70:B71"/>
    <mergeCell ref="A74:A75"/>
    <mergeCell ref="A90:A91"/>
    <mergeCell ref="A106:A107"/>
    <mergeCell ref="B106:B107"/>
    <mergeCell ref="A141:A142"/>
    <mergeCell ref="A113:A114"/>
    <mergeCell ref="A125:H125"/>
    <mergeCell ref="B155:B156"/>
    <mergeCell ref="A155:A156"/>
    <mergeCell ref="A153:A154"/>
    <mergeCell ref="B153:B154"/>
    <mergeCell ref="A149:A150"/>
    <mergeCell ref="B149:B150"/>
    <mergeCell ref="A151:A152"/>
    <mergeCell ref="B147:B148"/>
    <mergeCell ref="B151:B152"/>
    <mergeCell ref="A145:A146"/>
    <mergeCell ref="A147:A148"/>
    <mergeCell ref="B137:B138"/>
    <mergeCell ref="B139:B140"/>
    <mergeCell ref="B141:B142"/>
    <mergeCell ref="B143:B144"/>
    <mergeCell ref="B145:B146"/>
    <mergeCell ref="A131:A132"/>
    <mergeCell ref="A143:A144"/>
    <mergeCell ref="A137:A138"/>
    <mergeCell ref="A139:A140"/>
    <mergeCell ref="B162:B163"/>
    <mergeCell ref="B164:B165"/>
    <mergeCell ref="B168:B169"/>
    <mergeCell ref="A162:A163"/>
    <mergeCell ref="A164:A165"/>
    <mergeCell ref="A168:A169"/>
    <mergeCell ref="B166:B167"/>
    <mergeCell ref="A166:A167"/>
    <mergeCell ref="A174:A175"/>
    <mergeCell ref="B170:B171"/>
    <mergeCell ref="A170:A171"/>
    <mergeCell ref="B172:B173"/>
    <mergeCell ref="B174:B175"/>
    <mergeCell ref="B213:B214"/>
    <mergeCell ref="B201:B202"/>
    <mergeCell ref="B203:B204"/>
    <mergeCell ref="B205:B206"/>
    <mergeCell ref="B207:B208"/>
    <mergeCell ref="A201:A202"/>
    <mergeCell ref="A203:A204"/>
    <mergeCell ref="A205:A206"/>
    <mergeCell ref="A207:A208"/>
    <mergeCell ref="A209:A210"/>
    <mergeCell ref="B209:B210"/>
    <mergeCell ref="A213:A214"/>
    <mergeCell ref="B186:B187"/>
    <mergeCell ref="B188:B189"/>
    <mergeCell ref="B190:B191"/>
    <mergeCell ref="B192:B193"/>
    <mergeCell ref="A199:A200"/>
    <mergeCell ref="A176:A177"/>
    <mergeCell ref="B176:B177"/>
    <mergeCell ref="A172:A173"/>
    <mergeCell ref="B211:B212"/>
    <mergeCell ref="B199:B200"/>
    <mergeCell ref="A195:A196"/>
    <mergeCell ref="B195:B196"/>
    <mergeCell ref="B197:B198"/>
    <mergeCell ref="A197:A198"/>
    <mergeCell ref="B178:B179"/>
    <mergeCell ref="B180:B181"/>
    <mergeCell ref="B182:B183"/>
    <mergeCell ref="B184:B185"/>
  </mergeCells>
  <printOptions horizontalCentered="1" verticalCentered="1"/>
  <pageMargins left="0.78740157480314965" right="0.23622047244094491" top="0.5" bottom="0.27559055118110237" header="0" footer="0"/>
  <pageSetup paperSize="9" scale="71" firstPageNumber="905" fitToHeight="4" orientation="portrait" useFirstPageNumber="1" r:id="rId21"/>
  <headerFooter scaleWithDoc="0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5" x14ac:dyDescent="0.25"/>
  <sheetData/>
  <customSheetViews>
    <customSheetView guid="{CBF1167B-91A1-41BD-B364-C16FFC0F272E}">
      <selection activeCell="B5" sqref="B5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Кадырова Виктория Олеговна</cp:lastModifiedBy>
  <cp:lastPrinted>2024-11-13T06:44:12Z</cp:lastPrinted>
  <dcterms:created xsi:type="dcterms:W3CDTF">2019-10-30T04:16:46Z</dcterms:created>
  <dcterms:modified xsi:type="dcterms:W3CDTF">2024-11-13T09:13:30Z</dcterms:modified>
</cp:coreProperties>
</file>