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19200" windowHeight="8820" activeTab="0"/>
  </bookViews>
  <sheets>
    <sheet name="на 01.04.2023" sheetId="1" r:id="rId1"/>
  </sheets>
  <definedNames>
    <definedName name="_xlnm.Print_Titles" localSheetId="0">'на 01.04.2023'!$7:$7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<sst xmlns="http://schemas.openxmlformats.org/spreadsheetml/2006/main" count="143" uniqueCount="139">
  <si>
    <t>КБК</t>
  </si>
  <si>
    <t>Наименование кода доходов</t>
  </si>
  <si>
    <t xml:space="preserve"> Д О Х О Д Ы </t>
  </si>
  <si>
    <t>182 1 01 02000 01 0000 110</t>
  </si>
  <si>
    <t xml:space="preserve">Налог на доходы физических лиц </t>
  </si>
  <si>
    <t>000 1 05 00000 00 0000 000</t>
  </si>
  <si>
    <t>Налоги на совокупный доход</t>
  </si>
  <si>
    <t>182 1 05 01000 00 0000 110</t>
  </si>
  <si>
    <t>Налог, взимаемый в связи с применением упрощенной системы налогообложения</t>
  </si>
  <si>
    <t>182 1 05 02000 02 0000 110</t>
  </si>
  <si>
    <t xml:space="preserve">Единый налог на вмененный доход для отдельных видов деятельности </t>
  </si>
  <si>
    <t>182 1 05 03000 01 0000 110</t>
  </si>
  <si>
    <t>000 1 06 00000 00 0000 000</t>
  </si>
  <si>
    <t>Налоги на имущество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</si>
  <si>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</si>
  <si>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</si>
  <si>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182 1 06 06000 00 0000 110</t>
  </si>
  <si>
    <t>Земельный налог</t>
  </si>
  <si>
    <t>000 1 08 00000 00 0000 000</t>
  </si>
  <si>
    <t>Государственная пошлина</t>
  </si>
  <si>
    <t>000 1 09 00000 00 0000 000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</si>
  <si>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</si>
  <si>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</si>
  <si>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</si>
  <si>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040 1 11 05012 04 0000 120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</si>
  <si>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</si>
  <si>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</si>
  <si>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040 1 11 05034 04 0000 120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</si>
  <si>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</si>
  <si>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</si>
  <si>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</si>
  <si>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</si>
  <si>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000 1 13 00000 00 0000 000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</si>
  <si>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</si>
  <si>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</si>
  <si>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000 1 14 00000 00 0000 000</t>
  </si>
  <si>
    <t>040 1 14 01040 04 0000 410</t>
  </si>
  <si>
    <t>Доходы от продажи квартир, находящихся в собственности городских округов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</si>
  <si>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</si>
  <si>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</si>
  <si>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</si>
  <si>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</si>
  <si>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</si>
  <si>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</si>
  <si>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</si>
  <si>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000 2 00 00000 00 0000 000</t>
  </si>
  <si>
    <t xml:space="preserve">Безвозмездные поступления </t>
  </si>
  <si>
    <t>Иные межбюджетные трансферты</t>
  </si>
  <si>
    <t>Прочие безвозмездные поступления</t>
  </si>
  <si>
    <t>Прочие безвозмездные поступления в бюджеты городских округов</t>
  </si>
  <si>
    <t>Единый сельскохозяйственный налог</t>
  </si>
  <si>
    <t xml:space="preserve">Задолженность и перерасчеты по отмененным налогам, сборам и иным обязательным платежам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</si>
  <si>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</si>
  <si>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048 1 12 01000 01 0000 120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</si>
  <si>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</si>
  <si>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</si>
  <si>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</t>
  </si>
  <si>
    <t>Субсидии бюджетам бюджетной системы  Российской Федерации (межбюджетные субсидии)</t>
  </si>
  <si>
    <t>ВСЕГО ДОХОДОВ</t>
  </si>
  <si>
    <t>ИСПОЛНЕНИЕ</t>
  </si>
  <si>
    <t xml:space="preserve">000 2 19 00000 00 0000 000 </t>
  </si>
  <si>
    <t>Возврат остатков субсидий, субвенций и иных межбюджетных трансфертов, имеющих целевое назначение, прошлых лет</t>
  </si>
  <si>
    <t>000 2 02 00000 00 0000 000</t>
  </si>
  <si>
    <t>Доходы от сдачи в аренду имущества, составляющего казну городских округов (за исключением земельных участков)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</si>
  <si>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</si>
  <si>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</si>
  <si>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</si>
  <si>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 xml:space="preserve">Акцизы по подакцизным товарам (продукции), производимым на территории Российской Федерации </t>
  </si>
  <si>
    <t>182 1 05 04000 02 0000 110</t>
  </si>
  <si>
    <t>000 2 07 00000 00 0000 000</t>
  </si>
  <si>
    <t xml:space="preserve">Налог, взимаемый в связи с применением патентной системы налогообложения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</si>
  <si>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</si>
  <si>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040 1 14 02043 04 0000 410</t>
  </si>
  <si>
    <t>040 1 11 09044 04 0000 120</t>
  </si>
  <si>
    <t>040 1 11 07014 04 0000 120</t>
  </si>
  <si>
    <t>040 1 11 01040 04 0000 120</t>
  </si>
  <si>
    <t>040 1 11 05024 04 0000 120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</si>
  <si>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</si>
  <si>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</si>
  <si>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040 1 11 05312 04 0000 120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</si>
  <si>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</si>
  <si>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000 1 13 01994 04 0000 130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</si>
  <si>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</si>
  <si>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000 1 17 01040 04 0000 180</t>
  </si>
  <si>
    <t>Безвозмездные поступления от других бюджетов бюджетной системы Российской Федерации</t>
  </si>
  <si>
    <t>000 1 17 05040 04 0000 180</t>
  </si>
  <si>
    <t>000 1 13 02994 04 0000 130</t>
  </si>
  <si>
    <t>000 1 11 05074 04 0000 120</t>
  </si>
  <si>
    <t>040 1 14 02043 04 0000 440</t>
  </si>
  <si>
    <t>040 1 14 06312 04 0000 430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</si>
  <si>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</si>
  <si>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</si>
  <si>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оказания платных услуг и компенсации затрат государства</t>
  </si>
  <si>
    <t>050 2 02 10000 00 0000 150</t>
  </si>
  <si>
    <t>050 2 02 20000 00 0000 150</t>
  </si>
  <si>
    <t>050 2 02 30000 00 0000 150</t>
  </si>
  <si>
    <t>050 2 02 40000 00 0000 150</t>
  </si>
  <si>
    <t>050 2 07 04050 04 0000 150</t>
  </si>
  <si>
    <t>000 2 18 00000 00 0000 000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</si>
  <si>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 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</si>
  <si>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возвратав организациями остатков субсидий прошлых лет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</si>
  <si>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</si>
  <si>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050 2 08 04000 04 0000 150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</si>
  <si>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</si>
  <si>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</si>
  <si>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НАЛОГОВЫЕ ДОХОДЫ</t>
  </si>
  <si>
    <t>НЕНАЛОГОВЫЕ ДОХОДЫ</t>
  </si>
  <si>
    <t>182 1 06 04000 00 0000 110</t>
  </si>
  <si>
    <t>Транспортный налог</t>
  </si>
  <si>
    <t>040 1 11 05324 04 0000 120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</si>
  <si>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</si>
  <si>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040 1 14 02042 04 0000 410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</si>
  <si>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     </t>
  </si>
  <si>
    <t>040 1 14 02042 04 0000 440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</si>
  <si>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исключ-м имущества муниципальных бюджетных и автономных учреждений), в части реализации матер.запасов по указанному имуществу     </t>
  </si>
  <si>
    <t>040 1 14 06024 04 0000 430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</si>
  <si>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</si>
  <si>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050 2 18 00000 04 0000 150</t>
  </si>
  <si>
    <t>040 1 14 06324 04 0000 430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</si>
  <si>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 </t>
  </si>
  <si>
    <t xml:space="preserve">050 2 19 00000 04 0000 150 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</si>
  <si>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</si>
  <si>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Инициативные платежи, зачисляемые бюджеты городских округов </t>
  </si>
  <si>
    <t>000 1 17 15020 04 0000 150</t>
  </si>
  <si>
    <t>более чем 
в 2 раза</t>
  </si>
  <si>
    <t>000 1 13 02064 04 0000 130</t>
  </si>
  <si>
    <t>План на
1 квартал
2023 года, 
тыс. рублей</t>
  </si>
  <si>
    <t>% исполнения к 
утверждённому 
плану 2023 года</t>
  </si>
  <si>
    <t>% исполнения 
к плану 
1 квартала
2023 года</t>
  </si>
  <si>
    <t>-</t>
  </si>
  <si>
    <t>более чем 
в 40 раз</t>
  </si>
  <si>
    <t>более чем 
в 10 раз</t>
  </si>
  <si>
    <t>бюджета города Нижневартовска по доходам на 01.04.2023</t>
  </si>
  <si>
    <t>Уточнено 
по бюджету 
на 2023 год, 
тыс. рублей</t>
  </si>
  <si>
    <t>Фактическое 
исполнение 
на 01.04.2023, 
тыс. рублей</t>
  </si>
  <si>
    <t>более чем 
в 44 раза</t>
  </si>
  <si>
    <t>более чем 
в 4 раза</t>
  </si>
  <si>
    <t>более чем 
в 11 000 раз</t>
  </si>
  <si>
    <t>Приложение 1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</si>
</sst>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\.00\.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d/m/yy;@"/>
    <numFmt numFmtId="183" formatCode="#,##0.00000"/>
    <numFmt numFmtId="184" formatCode="#,##0.0000"/>
    <numFmt numFmtId="185" formatCode="#,##0.000000"/>
    <numFmt numFmtId="186" formatCode="0.0"/>
    <numFmt numFmtId="187" formatCode="#,##0.0"/>
    <numFmt numFmtId="188" formatCode="#,##0.00_ ;\-#,##0.00\ "/>
    <numFmt numFmtId="189" formatCode="0.00000"/>
    <numFmt numFmtId="190" formatCode="&quot;&quot;###,##0.00"/>
    <numFmt numFmtId="191" formatCode="#,##0.00;[Red]\-#,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justify" wrapText="1"/>
    </xf>
    <xf numFmtId="0" fontId="2" fillId="33" borderId="1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0" xfId="0" applyFont="1" applyFill="1" applyBorder="1" applyAlignment="1">
      <alignment horizontal="right"/>
    </xf>
    <xf numFmtId="0" fontId="3" fillId="0" borderId="11" xfId="0" applyFont="1" applyBorder="1" applyAlignment="1">
      <alignment horizontal="right"/>
    </xf>
    <xf numFmtId="49" fontId="2" fillId="33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2" fillId="35" borderId="10" xfId="0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9" fontId="2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33" borderId="12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justify" wrapText="1"/>
    </xf>
    <xf numFmtId="0" fontId="3" fillId="34" borderId="12" xfId="0" applyNumberFormat="1" applyFont="1" applyFill="1" applyBorder="1" applyAlignment="1">
      <alignment/>
    </xf>
    <xf numFmtId="0" fontId="8" fillId="34" borderId="10" xfId="0" applyNumberFormat="1" applyFont="1" applyFill="1" applyBorder="1" applyAlignment="1">
      <alignment horizontal="center" wrapText="1"/>
    </xf>
    <xf numFmtId="0" fontId="3" fillId="0" borderId="12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justify" wrapText="1"/>
    </xf>
    <xf numFmtId="0" fontId="2" fillId="33" borderId="12" xfId="0" applyNumberFormat="1" applyFont="1" applyFill="1" applyBorder="1" applyAlignment="1">
      <alignment horizontal="right"/>
    </xf>
    <xf numFmtId="4" fontId="2" fillId="34" borderId="12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justify" wrapText="1"/>
    </xf>
    <xf numFmtId="0" fontId="2" fillId="33" borderId="13" xfId="0" applyFont="1" applyFill="1" applyBorder="1" applyAlignment="1">
      <alignment horizontal="justify" wrapText="1"/>
    </xf>
    <xf numFmtId="0" fontId="3" fillId="34" borderId="10" xfId="0" applyFont="1" applyFill="1" applyBorder="1" applyAlignment="1">
      <alignment horizontal="justify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4" fontId="53" fillId="33" borderId="10" xfId="0" applyNumberFormat="1" applyFont="1" applyFill="1" applyBorder="1" applyAlignment="1">
      <alignment horizontal="center" vertical="center" wrapText="1"/>
    </xf>
    <xf numFmtId="4" fontId="52" fillId="34" borderId="10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27" fillId="34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abSelected="1" zoomScale="60" zoomScaleNormal="6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7" sqref="B17"/>
    </sheetView>
  </sheetViews>
  <sheetFormatPr defaultColWidth="9.140625" defaultRowHeight="15"/>
  <cols>
    <col min="1" max="1" width="34.00390625" style="0" customWidth="1"/>
    <col min="2" max="2" width="88.57421875" style="0" customWidth="1"/>
    <col min="3" max="3" width="23.28125" style="13" customWidth="1"/>
    <col min="4" max="4" width="21.8515625" style="11" customWidth="1"/>
    <col min="5" max="5" width="22.57421875" style="13" customWidth="1"/>
    <col min="6" max="6" width="21.8515625" style="11" customWidth="1"/>
    <col min="7" max="7" width="20.421875" style="13" customWidth="1"/>
    <col min="13" max="13" width="12.57421875" style="0" customWidth="1"/>
  </cols>
  <sheetData>
    <row r="1" spans="3:7" s="4" customFormat="1" ht="20.25">
      <c r="C1" s="13"/>
      <c r="D1" s="11"/>
      <c r="E1" s="13"/>
      <c r="F1" s="11"/>
      <c r="G1" s="50" t="s">
        <v>138</v>
      </c>
    </row>
    <row r="2" spans="3:7" s="4" customFormat="1" ht="15">
      <c r="C2" s="13"/>
      <c r="D2" s="11"/>
      <c r="E2" s="13"/>
      <c r="F2" s="11"/>
      <c r="G2" s="13"/>
    </row>
    <row r="3" spans="1:7" ht="20.25">
      <c r="A3" s="49" t="s">
        <v>59</v>
      </c>
      <c r="B3" s="49"/>
      <c r="C3" s="49"/>
      <c r="D3" s="49"/>
      <c r="E3" s="49"/>
      <c r="F3" s="49"/>
      <c r="G3" s="49"/>
    </row>
    <row r="4" spans="1:7" ht="20.25">
      <c r="A4" s="49" t="s">
        <v>132</v>
      </c>
      <c r="B4" s="49"/>
      <c r="C4" s="49"/>
      <c r="D4" s="49"/>
      <c r="E4" s="49"/>
      <c r="F4" s="49"/>
      <c r="G4" s="49"/>
    </row>
    <row r="5" spans="1:6" ht="15.75">
      <c r="A5" s="48"/>
      <c r="B5" s="48"/>
      <c r="C5" s="48"/>
      <c r="D5" s="48"/>
      <c r="E5" s="48"/>
      <c r="F5" s="48"/>
    </row>
    <row r="6" spans="1:7" ht="18.75">
      <c r="A6" s="17"/>
      <c r="B6" s="17"/>
      <c r="C6" s="35"/>
      <c r="D6" s="17"/>
      <c r="E6" s="36"/>
      <c r="F6" s="43"/>
      <c r="G6" s="36"/>
    </row>
    <row r="7" spans="1:7" s="11" customFormat="1" ht="99.75" customHeight="1">
      <c r="A7" s="12" t="s">
        <v>0</v>
      </c>
      <c r="B7" s="12" t="s">
        <v>1</v>
      </c>
      <c r="C7" s="14" t="s">
        <v>133</v>
      </c>
      <c r="D7" s="16" t="s">
        <v>126</v>
      </c>
      <c r="E7" s="12" t="s">
        <v>134</v>
      </c>
      <c r="F7" s="12" t="s">
        <v>127</v>
      </c>
      <c r="G7" s="12" t="s">
        <v>128</v>
      </c>
    </row>
    <row r="8" spans="1:7" s="11" customFormat="1" ht="27" customHeight="1">
      <c r="A8" s="18"/>
      <c r="B8" s="19" t="s">
        <v>2</v>
      </c>
      <c r="C8" s="31">
        <f>SUM(C9,C24)</f>
        <v>9608999.14</v>
      </c>
      <c r="D8" s="31">
        <f>SUM(D9,D24)</f>
        <v>1664168.77</v>
      </c>
      <c r="E8" s="31">
        <f>SUM(E9,E24)</f>
        <v>1536302.5499999998</v>
      </c>
      <c r="F8" s="31">
        <f aca="true" t="shared" si="0" ref="F8:F66">E8/C8*100</f>
        <v>15.988164090937776</v>
      </c>
      <c r="G8" s="31">
        <f aca="true" t="shared" si="1" ref="G8:G65">E8/D8*100</f>
        <v>92.31651126345795</v>
      </c>
    </row>
    <row r="9" spans="1:7" s="46" customFormat="1" ht="27" customHeight="1">
      <c r="A9" s="20"/>
      <c r="B9" s="21" t="s">
        <v>105</v>
      </c>
      <c r="C9" s="31">
        <f>SUM(C10,C11,C13,C18,C22:C23)</f>
        <v>8789362.08</v>
      </c>
      <c r="D9" s="34">
        <f>SUM(D10,D11,D13,D18,D22:D23)</f>
        <v>1587296.58</v>
      </c>
      <c r="E9" s="34">
        <f>SUM(E10,E11,E13,E18,E22:E23)</f>
        <v>1405985.38</v>
      </c>
      <c r="F9" s="34">
        <f t="shared" si="0"/>
        <v>15.996443964907176</v>
      </c>
      <c r="G9" s="34">
        <f t="shared" si="1"/>
        <v>88.57735836613469</v>
      </c>
    </row>
    <row r="10" spans="1:7" s="11" customFormat="1" ht="30.75" customHeight="1">
      <c r="A10" s="22" t="s">
        <v>3</v>
      </c>
      <c r="B10" s="23" t="s">
        <v>4</v>
      </c>
      <c r="C10" s="32">
        <v>6749528.08</v>
      </c>
      <c r="D10" s="41">
        <v>1210560.48</v>
      </c>
      <c r="E10" s="33">
        <v>1168889.24</v>
      </c>
      <c r="F10" s="41">
        <f t="shared" si="0"/>
        <v>17.318088407745392</v>
      </c>
      <c r="G10" s="41">
        <f t="shared" si="1"/>
        <v>96.55769036834904</v>
      </c>
    </row>
    <row r="11" spans="1:7" s="11" customFormat="1" ht="37.5">
      <c r="A11" s="24" t="s">
        <v>64</v>
      </c>
      <c r="B11" s="19" t="s">
        <v>65</v>
      </c>
      <c r="C11" s="31">
        <f>C12</f>
        <v>33582.4</v>
      </c>
      <c r="D11" s="31">
        <f>D12</f>
        <v>8376</v>
      </c>
      <c r="E11" s="31">
        <f>E12</f>
        <v>9338.88</v>
      </c>
      <c r="F11" s="31">
        <f t="shared" si="0"/>
        <v>27.808852255943584</v>
      </c>
      <c r="G11" s="31">
        <f t="shared" si="1"/>
        <v>111.49570200573065</v>
      </c>
    </row>
    <row r="12" spans="1:7" s="11" customFormat="1" ht="37.5">
      <c r="A12" s="22" t="s">
        <v>66</v>
      </c>
      <c r="B12" s="23" t="s">
        <v>67</v>
      </c>
      <c r="C12" s="32">
        <v>33582.4</v>
      </c>
      <c r="D12" s="41">
        <v>8376</v>
      </c>
      <c r="E12" s="33">
        <v>9338.88</v>
      </c>
      <c r="F12" s="41">
        <f t="shared" si="0"/>
        <v>27.808852255943584</v>
      </c>
      <c r="G12" s="41">
        <f t="shared" si="1"/>
        <v>111.49570200573065</v>
      </c>
    </row>
    <row r="13" spans="1:7" s="11" customFormat="1" ht="29.25" customHeight="1">
      <c r="A13" s="24" t="s">
        <v>5</v>
      </c>
      <c r="B13" s="19" t="s">
        <v>6</v>
      </c>
      <c r="C13" s="31">
        <f>SUM(C14:C17)</f>
        <v>1498510</v>
      </c>
      <c r="D13" s="31">
        <f>SUM(D14:D17)</f>
        <v>294043</v>
      </c>
      <c r="E13" s="31">
        <f>SUM(E14:E17)</f>
        <v>143944.01</v>
      </c>
      <c r="F13" s="31">
        <f t="shared" si="0"/>
        <v>9.605809103709685</v>
      </c>
      <c r="G13" s="31">
        <f t="shared" si="1"/>
        <v>48.95338776981598</v>
      </c>
    </row>
    <row r="14" spans="1:7" s="11" customFormat="1" ht="37.5">
      <c r="A14" s="22" t="s">
        <v>7</v>
      </c>
      <c r="B14" s="23" t="s">
        <v>8</v>
      </c>
      <c r="C14" s="32">
        <v>1415290</v>
      </c>
      <c r="D14" s="41">
        <v>264838.4</v>
      </c>
      <c r="E14" s="33">
        <v>166003.91</v>
      </c>
      <c r="F14" s="41">
        <f t="shared" si="0"/>
        <v>11.72932119918886</v>
      </c>
      <c r="G14" s="41">
        <f t="shared" si="1"/>
        <v>62.68120861627317</v>
      </c>
    </row>
    <row r="15" spans="1:7" s="11" customFormat="1" ht="27.75" customHeight="1">
      <c r="A15" s="22" t="s">
        <v>9</v>
      </c>
      <c r="B15" s="23" t="s">
        <v>10</v>
      </c>
      <c r="C15" s="32">
        <v>0</v>
      </c>
      <c r="D15" s="41">
        <v>0</v>
      </c>
      <c r="E15" s="33">
        <v>-4119.72</v>
      </c>
      <c r="F15" s="41">
        <v>0</v>
      </c>
      <c r="G15" s="41">
        <v>0</v>
      </c>
    </row>
    <row r="16" spans="1:7" s="11" customFormat="1" ht="24" customHeight="1">
      <c r="A16" s="22" t="s">
        <v>11</v>
      </c>
      <c r="B16" s="23" t="s">
        <v>50</v>
      </c>
      <c r="C16" s="32">
        <v>1286</v>
      </c>
      <c r="D16" s="41">
        <v>499.5</v>
      </c>
      <c r="E16" s="33">
        <v>32.22</v>
      </c>
      <c r="F16" s="41">
        <f t="shared" si="0"/>
        <v>2.5054432348367026</v>
      </c>
      <c r="G16" s="41">
        <f t="shared" si="1"/>
        <v>6.450450450450449</v>
      </c>
    </row>
    <row r="17" spans="1:7" s="11" customFormat="1" ht="40.5" customHeight="1">
      <c r="A17" s="22" t="s">
        <v>68</v>
      </c>
      <c r="B17" s="23" t="s">
        <v>70</v>
      </c>
      <c r="C17" s="32">
        <v>81934</v>
      </c>
      <c r="D17" s="41">
        <v>28705.1</v>
      </c>
      <c r="E17" s="33">
        <v>-17972.4</v>
      </c>
      <c r="F17" s="41" t="s">
        <v>129</v>
      </c>
      <c r="G17" s="41" t="s">
        <v>129</v>
      </c>
    </row>
    <row r="18" spans="1:7" s="11" customFormat="1" ht="33.75" customHeight="1">
      <c r="A18" s="24" t="s">
        <v>12</v>
      </c>
      <c r="B18" s="19" t="s">
        <v>13</v>
      </c>
      <c r="C18" s="31">
        <f>SUM(C19:C21)</f>
        <v>458785.6</v>
      </c>
      <c r="D18" s="31">
        <f>SUM(D19:D21)</f>
        <v>64224.1</v>
      </c>
      <c r="E18" s="31">
        <f>SUM(E19:E21)</f>
        <v>68263.25</v>
      </c>
      <c r="F18" s="31">
        <f t="shared" si="0"/>
        <v>14.879117827586569</v>
      </c>
      <c r="G18" s="31">
        <f t="shared" si="1"/>
        <v>106.28915002312216</v>
      </c>
    </row>
    <row r="19" spans="1:7" s="11" customFormat="1" ht="53.25" customHeight="1">
      <c r="A19" s="22" t="s">
        <v>14</v>
      </c>
      <c r="B19" s="23" t="s">
        <v>15</v>
      </c>
      <c r="C19" s="32">
        <v>126990</v>
      </c>
      <c r="D19" s="41">
        <v>10584.9</v>
      </c>
      <c r="E19" s="33">
        <v>11518.08</v>
      </c>
      <c r="F19" s="41">
        <f t="shared" si="0"/>
        <v>9.070068509331444</v>
      </c>
      <c r="G19" s="41">
        <f t="shared" si="1"/>
        <v>108.81614375194853</v>
      </c>
    </row>
    <row r="20" spans="1:7" s="11" customFormat="1" ht="32.25" customHeight="1">
      <c r="A20" s="22" t="s">
        <v>107</v>
      </c>
      <c r="B20" s="23" t="s">
        <v>108</v>
      </c>
      <c r="C20" s="32">
        <v>127869.6</v>
      </c>
      <c r="D20" s="41">
        <v>19739.2</v>
      </c>
      <c r="E20" s="33">
        <v>22542.93</v>
      </c>
      <c r="F20" s="41">
        <f t="shared" si="0"/>
        <v>17.629624242196737</v>
      </c>
      <c r="G20" s="41">
        <f t="shared" si="1"/>
        <v>114.20386844451649</v>
      </c>
    </row>
    <row r="21" spans="1:7" s="11" customFormat="1" ht="30" customHeight="1">
      <c r="A21" s="22" t="s">
        <v>16</v>
      </c>
      <c r="B21" s="23" t="s">
        <v>17</v>
      </c>
      <c r="C21" s="32">
        <v>203926</v>
      </c>
      <c r="D21" s="41">
        <v>33900</v>
      </c>
      <c r="E21" s="33">
        <v>34202.24</v>
      </c>
      <c r="F21" s="41">
        <f t="shared" si="0"/>
        <v>16.771887841668054</v>
      </c>
      <c r="G21" s="41">
        <f t="shared" si="1"/>
        <v>100.8915634218289</v>
      </c>
    </row>
    <row r="22" spans="1:7" s="11" customFormat="1" ht="36.75" customHeight="1">
      <c r="A22" s="24" t="s">
        <v>18</v>
      </c>
      <c r="B22" s="19" t="s">
        <v>19</v>
      </c>
      <c r="C22" s="31">
        <v>48956</v>
      </c>
      <c r="D22" s="31">
        <v>10093</v>
      </c>
      <c r="E22" s="31">
        <v>15548.04</v>
      </c>
      <c r="F22" s="31">
        <f t="shared" si="0"/>
        <v>31.75921235395049</v>
      </c>
      <c r="G22" s="31">
        <f t="shared" si="1"/>
        <v>154.04775587040524</v>
      </c>
    </row>
    <row r="23" spans="1:7" s="11" customFormat="1" ht="37.5">
      <c r="A23" s="24" t="s">
        <v>20</v>
      </c>
      <c r="B23" s="19" t="s">
        <v>51</v>
      </c>
      <c r="C23" s="31">
        <v>0</v>
      </c>
      <c r="D23" s="31">
        <v>0</v>
      </c>
      <c r="E23" s="31">
        <v>1.96</v>
      </c>
      <c r="F23" s="31">
        <v>0</v>
      </c>
      <c r="G23" s="31">
        <v>0</v>
      </c>
    </row>
    <row r="24" spans="1:7" s="46" customFormat="1" ht="19.5">
      <c r="A24" s="25"/>
      <c r="B24" s="21" t="s">
        <v>106</v>
      </c>
      <c r="C24" s="31">
        <f>SUM(C25,C35,C37,C41,C51,C52)</f>
        <v>819637.06</v>
      </c>
      <c r="D24" s="34">
        <f>SUM(D25,D35,D37,D41,D51,D52)</f>
        <v>76872.19</v>
      </c>
      <c r="E24" s="42">
        <f>SUM(E25,E35,E37,E41,E51,E52)</f>
        <v>130317.17</v>
      </c>
      <c r="F24" s="34">
        <f t="shared" si="0"/>
        <v>15.89937502337925</v>
      </c>
      <c r="G24" s="34">
        <f t="shared" si="1"/>
        <v>169.5244665203372</v>
      </c>
    </row>
    <row r="25" spans="1:7" s="11" customFormat="1" ht="37.5">
      <c r="A25" s="24" t="s">
        <v>21</v>
      </c>
      <c r="B25" s="19" t="s">
        <v>22</v>
      </c>
      <c r="C25" s="31">
        <f>SUM(C26:C34)</f>
        <v>662634.15</v>
      </c>
      <c r="D25" s="31">
        <f>SUM(D26:D34)</f>
        <v>61888.530000000006</v>
      </c>
      <c r="E25" s="31">
        <f>SUM(E26:E34)</f>
        <v>94613.66</v>
      </c>
      <c r="F25" s="31">
        <f t="shared" si="0"/>
        <v>14.278415925288487</v>
      </c>
      <c r="G25" s="31">
        <f t="shared" si="1"/>
        <v>152.87753643526514</v>
      </c>
    </row>
    <row r="26" spans="1:7" s="11" customFormat="1" ht="60.75" customHeight="1">
      <c r="A26" s="22" t="s">
        <v>75</v>
      </c>
      <c r="B26" s="23" t="s">
        <v>23</v>
      </c>
      <c r="C26" s="32">
        <v>4297.65</v>
      </c>
      <c r="D26" s="41">
        <v>0</v>
      </c>
      <c r="E26" s="33">
        <v>0</v>
      </c>
      <c r="F26" s="41">
        <f t="shared" si="0"/>
        <v>0</v>
      </c>
      <c r="G26" s="41">
        <v>0</v>
      </c>
    </row>
    <row r="27" spans="1:7" s="11" customFormat="1" ht="78.75" customHeight="1">
      <c r="A27" s="22" t="s">
        <v>24</v>
      </c>
      <c r="B27" s="23" t="s">
        <v>25</v>
      </c>
      <c r="C27" s="32">
        <v>572000</v>
      </c>
      <c r="D27" s="41">
        <v>47500</v>
      </c>
      <c r="E27" s="33">
        <v>75654.5</v>
      </c>
      <c r="F27" s="41">
        <f t="shared" si="0"/>
        <v>13.226311188811188</v>
      </c>
      <c r="G27" s="41">
        <f t="shared" si="1"/>
        <v>159.27263157894737</v>
      </c>
    </row>
    <row r="28" spans="1:7" s="11" customFormat="1" ht="72.75" customHeight="1">
      <c r="A28" s="22" t="s">
        <v>76</v>
      </c>
      <c r="B28" s="23" t="s">
        <v>26</v>
      </c>
      <c r="C28" s="32">
        <v>3500</v>
      </c>
      <c r="D28" s="41">
        <v>0</v>
      </c>
      <c r="E28" s="33">
        <v>775.1</v>
      </c>
      <c r="F28" s="41">
        <f t="shared" si="0"/>
        <v>22.145714285714284</v>
      </c>
      <c r="G28" s="41">
        <v>0</v>
      </c>
    </row>
    <row r="29" spans="1:7" s="11" customFormat="1" ht="75">
      <c r="A29" s="22" t="s">
        <v>27</v>
      </c>
      <c r="B29" s="23" t="s">
        <v>71</v>
      </c>
      <c r="C29" s="32">
        <v>2032.66</v>
      </c>
      <c r="D29" s="41">
        <v>210.16</v>
      </c>
      <c r="E29" s="33">
        <v>233.38</v>
      </c>
      <c r="F29" s="41">
        <f t="shared" si="0"/>
        <v>11.48150699083959</v>
      </c>
      <c r="G29" s="41">
        <f t="shared" si="1"/>
        <v>111.04872478111916</v>
      </c>
    </row>
    <row r="30" spans="1:7" s="11" customFormat="1" ht="39" customHeight="1">
      <c r="A30" s="22" t="s">
        <v>87</v>
      </c>
      <c r="B30" s="2" t="s">
        <v>63</v>
      </c>
      <c r="C30" s="32">
        <v>70319.43</v>
      </c>
      <c r="D30" s="41">
        <v>13229.97</v>
      </c>
      <c r="E30" s="33">
        <v>15580.56</v>
      </c>
      <c r="F30" s="41">
        <f t="shared" si="0"/>
        <v>22.156834889020004</v>
      </c>
      <c r="G30" s="41">
        <f t="shared" si="1"/>
        <v>117.76716046975164</v>
      </c>
    </row>
    <row r="31" spans="1:7" s="11" customFormat="1" ht="111.75" customHeight="1">
      <c r="A31" s="22" t="s">
        <v>79</v>
      </c>
      <c r="B31" s="2" t="s">
        <v>80</v>
      </c>
      <c r="C31" s="32">
        <v>0</v>
      </c>
      <c r="D31" s="41">
        <v>0</v>
      </c>
      <c r="E31" s="33">
        <v>2.51</v>
      </c>
      <c r="F31" s="41">
        <v>0</v>
      </c>
      <c r="G31" s="41">
        <v>0</v>
      </c>
    </row>
    <row r="32" spans="1:7" s="11" customFormat="1" ht="98.25" customHeight="1">
      <c r="A32" s="22" t="s">
        <v>109</v>
      </c>
      <c r="B32" s="2" t="s">
        <v>110</v>
      </c>
      <c r="C32" s="32">
        <v>0</v>
      </c>
      <c r="D32" s="41">
        <v>0</v>
      </c>
      <c r="E32" s="33">
        <v>0.39</v>
      </c>
      <c r="F32" s="41">
        <v>0</v>
      </c>
      <c r="G32" s="41">
        <v>0</v>
      </c>
    </row>
    <row r="33" spans="1:7" s="11" customFormat="1" ht="56.25">
      <c r="A33" s="22" t="s">
        <v>74</v>
      </c>
      <c r="B33" s="23" t="s">
        <v>28</v>
      </c>
      <c r="C33" s="32">
        <v>409.85</v>
      </c>
      <c r="D33" s="41">
        <v>409.85</v>
      </c>
      <c r="E33" s="33">
        <v>0</v>
      </c>
      <c r="F33" s="41">
        <f t="shared" si="0"/>
        <v>0</v>
      </c>
      <c r="G33" s="41">
        <f t="shared" si="1"/>
        <v>0</v>
      </c>
    </row>
    <row r="34" spans="1:7" s="11" customFormat="1" ht="93.75">
      <c r="A34" s="22" t="s">
        <v>73</v>
      </c>
      <c r="B34" s="23" t="s">
        <v>52</v>
      </c>
      <c r="C34" s="32">
        <v>10074.56</v>
      </c>
      <c r="D34" s="41">
        <v>538.55</v>
      </c>
      <c r="E34" s="33">
        <v>2367.22</v>
      </c>
      <c r="F34" s="41">
        <f t="shared" si="0"/>
        <v>23.49700632087158</v>
      </c>
      <c r="G34" s="41" t="s">
        <v>136</v>
      </c>
    </row>
    <row r="35" spans="1:7" s="11" customFormat="1" ht="30" customHeight="1">
      <c r="A35" s="24" t="s">
        <v>29</v>
      </c>
      <c r="B35" s="19" t="s">
        <v>30</v>
      </c>
      <c r="C35" s="31">
        <f>C36</f>
        <v>3104.59</v>
      </c>
      <c r="D35" s="31">
        <f>D36</f>
        <v>793.48</v>
      </c>
      <c r="E35" s="31">
        <f>E36</f>
        <v>194.11</v>
      </c>
      <c r="F35" s="31">
        <f t="shared" si="0"/>
        <v>6.252355383480588</v>
      </c>
      <c r="G35" s="31">
        <f t="shared" si="1"/>
        <v>24.463124464384737</v>
      </c>
    </row>
    <row r="36" spans="1:7" s="11" customFormat="1" ht="27.75" customHeight="1">
      <c r="A36" s="22" t="s">
        <v>53</v>
      </c>
      <c r="B36" s="23" t="s">
        <v>31</v>
      </c>
      <c r="C36" s="32">
        <v>3104.59</v>
      </c>
      <c r="D36" s="47">
        <v>793.48</v>
      </c>
      <c r="E36" s="33">
        <v>194.11</v>
      </c>
      <c r="F36" s="41">
        <f t="shared" si="0"/>
        <v>6.252355383480588</v>
      </c>
      <c r="G36" s="41">
        <f t="shared" si="1"/>
        <v>24.463124464384737</v>
      </c>
    </row>
    <row r="37" spans="1:7" s="11" customFormat="1" ht="37.5">
      <c r="A37" s="24" t="s">
        <v>32</v>
      </c>
      <c r="B37" s="19" t="s">
        <v>92</v>
      </c>
      <c r="C37" s="31">
        <f>SUM(C38:C40)</f>
        <v>9508.01</v>
      </c>
      <c r="D37" s="31">
        <f>SUM(D38:D40)</f>
        <v>131.85</v>
      </c>
      <c r="E37" s="31">
        <f>SUM(E38:E40)</f>
        <v>5829.07</v>
      </c>
      <c r="F37" s="31">
        <f t="shared" si="0"/>
        <v>61.30694014835911</v>
      </c>
      <c r="G37" s="31" t="s">
        <v>135</v>
      </c>
    </row>
    <row r="38" spans="1:7" s="11" customFormat="1" ht="37.5">
      <c r="A38" s="22" t="s">
        <v>81</v>
      </c>
      <c r="B38" s="23" t="s">
        <v>33</v>
      </c>
      <c r="C38" s="32">
        <v>118.59</v>
      </c>
      <c r="D38" s="41">
        <v>0</v>
      </c>
      <c r="E38" s="33">
        <v>0.44</v>
      </c>
      <c r="F38" s="41">
        <f t="shared" si="0"/>
        <v>0.37102622480816255</v>
      </c>
      <c r="G38" s="41">
        <v>0</v>
      </c>
    </row>
    <row r="39" spans="1:7" s="11" customFormat="1" ht="42" customHeight="1">
      <c r="A39" s="22" t="s">
        <v>125</v>
      </c>
      <c r="B39" s="23" t="s">
        <v>82</v>
      </c>
      <c r="C39" s="32">
        <v>758.61</v>
      </c>
      <c r="D39" s="41">
        <v>131.35</v>
      </c>
      <c r="E39" s="33">
        <v>183.06</v>
      </c>
      <c r="F39" s="41">
        <f t="shared" si="0"/>
        <v>24.130976391030963</v>
      </c>
      <c r="G39" s="41">
        <f t="shared" si="1"/>
        <v>139.36810049486107</v>
      </c>
    </row>
    <row r="40" spans="1:7" s="11" customFormat="1" ht="37.5">
      <c r="A40" s="22" t="s">
        <v>86</v>
      </c>
      <c r="B40" s="23" t="s">
        <v>34</v>
      </c>
      <c r="C40" s="32">
        <v>8630.81</v>
      </c>
      <c r="D40" s="41">
        <v>0.5</v>
      </c>
      <c r="E40" s="33">
        <v>5645.57</v>
      </c>
      <c r="F40" s="41">
        <f t="shared" si="0"/>
        <v>65.41182113845629</v>
      </c>
      <c r="G40" s="41" t="s">
        <v>137</v>
      </c>
    </row>
    <row r="41" spans="1:7" s="11" customFormat="1" ht="35.25" customHeight="1">
      <c r="A41" s="24" t="s">
        <v>35</v>
      </c>
      <c r="B41" s="19" t="s">
        <v>54</v>
      </c>
      <c r="C41" s="31">
        <f>SUM(C42:C50)</f>
        <v>43456.03</v>
      </c>
      <c r="D41" s="31">
        <f>SUM(D42:D50)</f>
        <v>5769.01</v>
      </c>
      <c r="E41" s="31">
        <f>SUM(E42:E50)</f>
        <v>15566.719999999998</v>
      </c>
      <c r="F41" s="31">
        <f t="shared" si="0"/>
        <v>35.82177203025679</v>
      </c>
      <c r="G41" s="31">
        <f t="shared" si="1"/>
        <v>269.8334722942064</v>
      </c>
    </row>
    <row r="42" spans="1:7" s="11" customFormat="1" ht="38.25" customHeight="1">
      <c r="A42" s="22" t="s">
        <v>36</v>
      </c>
      <c r="B42" s="23" t="s">
        <v>37</v>
      </c>
      <c r="C42" s="32">
        <v>3026.48</v>
      </c>
      <c r="D42" s="41">
        <v>584.01</v>
      </c>
      <c r="E42" s="33">
        <v>1553.69</v>
      </c>
      <c r="F42" s="41">
        <f t="shared" si="0"/>
        <v>51.336536174037164</v>
      </c>
      <c r="G42" s="41" t="s">
        <v>124</v>
      </c>
    </row>
    <row r="43" spans="1:7" s="11" customFormat="1" ht="96" customHeight="1">
      <c r="A43" s="22" t="s">
        <v>111</v>
      </c>
      <c r="B43" s="23" t="s">
        <v>112</v>
      </c>
      <c r="C43" s="32">
        <v>0</v>
      </c>
      <c r="D43" s="41">
        <v>0</v>
      </c>
      <c r="E43" s="33">
        <v>0</v>
      </c>
      <c r="F43" s="41">
        <v>0</v>
      </c>
      <c r="G43" s="41">
        <v>0</v>
      </c>
    </row>
    <row r="44" spans="1:7" s="11" customFormat="1" ht="80.25" customHeight="1">
      <c r="A44" s="22" t="s">
        <v>113</v>
      </c>
      <c r="B44" s="23" t="s">
        <v>114</v>
      </c>
      <c r="C44" s="32">
        <v>0</v>
      </c>
      <c r="D44" s="41">
        <v>0</v>
      </c>
      <c r="E44" s="33">
        <v>0</v>
      </c>
      <c r="F44" s="41">
        <v>0</v>
      </c>
      <c r="G44" s="41">
        <v>0</v>
      </c>
    </row>
    <row r="45" spans="1:7" s="11" customFormat="1" ht="109.5" customHeight="1">
      <c r="A45" s="22" t="s">
        <v>72</v>
      </c>
      <c r="B45" s="23" t="s">
        <v>55</v>
      </c>
      <c r="C45" s="32">
        <v>27626.66</v>
      </c>
      <c r="D45" s="41">
        <v>3000</v>
      </c>
      <c r="E45" s="33">
        <v>6701.14</v>
      </c>
      <c r="F45" s="41">
        <f t="shared" si="0"/>
        <v>24.25606280310396</v>
      </c>
      <c r="G45" s="41" t="s">
        <v>124</v>
      </c>
    </row>
    <row r="46" spans="1:7" s="11" customFormat="1" ht="94.5" customHeight="1">
      <c r="A46" s="22" t="s">
        <v>88</v>
      </c>
      <c r="B46" s="23" t="s">
        <v>91</v>
      </c>
      <c r="C46" s="32">
        <v>1662.89</v>
      </c>
      <c r="D46" s="41">
        <v>0</v>
      </c>
      <c r="E46" s="33">
        <v>2513.34</v>
      </c>
      <c r="F46" s="41">
        <f t="shared" si="0"/>
        <v>151.1428897882602</v>
      </c>
      <c r="G46" s="41">
        <v>0</v>
      </c>
    </row>
    <row r="47" spans="1:7" s="11" customFormat="1" ht="56.25">
      <c r="A47" s="1" t="s">
        <v>38</v>
      </c>
      <c r="B47" s="2" t="s">
        <v>39</v>
      </c>
      <c r="C47" s="32">
        <v>10000</v>
      </c>
      <c r="D47" s="41">
        <v>2000</v>
      </c>
      <c r="E47" s="33">
        <v>3279.04</v>
      </c>
      <c r="F47" s="41">
        <f t="shared" si="0"/>
        <v>32.7904</v>
      </c>
      <c r="G47" s="41">
        <f t="shared" si="1"/>
        <v>163.952</v>
      </c>
    </row>
    <row r="48" spans="1:7" s="11" customFormat="1" ht="56.25">
      <c r="A48" s="1" t="s">
        <v>115</v>
      </c>
      <c r="B48" s="2" t="s">
        <v>116</v>
      </c>
      <c r="C48" s="32">
        <v>140</v>
      </c>
      <c r="D48" s="41">
        <v>35</v>
      </c>
      <c r="E48" s="33">
        <v>1424.8</v>
      </c>
      <c r="F48" s="41" t="s">
        <v>131</v>
      </c>
      <c r="G48" s="41" t="s">
        <v>130</v>
      </c>
    </row>
    <row r="49" spans="1:7" s="11" customFormat="1" ht="93" customHeight="1">
      <c r="A49" s="1" t="s">
        <v>89</v>
      </c>
      <c r="B49" s="2" t="s">
        <v>90</v>
      </c>
      <c r="C49" s="32">
        <v>1000</v>
      </c>
      <c r="D49" s="41">
        <v>150</v>
      </c>
      <c r="E49" s="33">
        <v>94.71</v>
      </c>
      <c r="F49" s="41">
        <f t="shared" si="0"/>
        <v>9.470999999999998</v>
      </c>
      <c r="G49" s="41">
        <f t="shared" si="1"/>
        <v>63.13999999999999</v>
      </c>
    </row>
    <row r="50" spans="1:7" s="11" customFormat="1" ht="62.25" customHeight="1">
      <c r="A50" s="1" t="s">
        <v>118</v>
      </c>
      <c r="B50" s="2" t="s">
        <v>119</v>
      </c>
      <c r="C50" s="32">
        <v>0</v>
      </c>
      <c r="D50" s="41">
        <v>0</v>
      </c>
      <c r="E50" s="33">
        <v>0</v>
      </c>
      <c r="F50" s="41">
        <v>0</v>
      </c>
      <c r="G50" s="41">
        <v>0</v>
      </c>
    </row>
    <row r="51" spans="1:7" s="11" customFormat="1" ht="26.25" customHeight="1">
      <c r="A51" s="3" t="s">
        <v>40</v>
      </c>
      <c r="B51" s="26" t="s">
        <v>41</v>
      </c>
      <c r="C51" s="31">
        <v>42978.27</v>
      </c>
      <c r="D51" s="31">
        <v>8289.32</v>
      </c>
      <c r="E51" s="31">
        <v>13882.08</v>
      </c>
      <c r="F51" s="31">
        <f t="shared" si="0"/>
        <v>32.30022986034571</v>
      </c>
      <c r="G51" s="31">
        <f t="shared" si="1"/>
        <v>167.46946673551028</v>
      </c>
    </row>
    <row r="52" spans="1:7" s="11" customFormat="1" ht="40.5" customHeight="1">
      <c r="A52" s="3" t="s">
        <v>42</v>
      </c>
      <c r="B52" s="26" t="s">
        <v>56</v>
      </c>
      <c r="C52" s="31">
        <f>SUM(C53:C55)</f>
        <v>57956.01</v>
      </c>
      <c r="D52" s="31">
        <f>SUM(D53:D55)</f>
        <v>0</v>
      </c>
      <c r="E52" s="31">
        <f>SUM(E53:E55)</f>
        <v>231.53</v>
      </c>
      <c r="F52" s="31">
        <f t="shared" si="0"/>
        <v>0.399492649683786</v>
      </c>
      <c r="G52" s="31">
        <v>0</v>
      </c>
    </row>
    <row r="53" spans="1:7" s="11" customFormat="1" ht="30" customHeight="1">
      <c r="A53" s="1" t="s">
        <v>83</v>
      </c>
      <c r="B53" s="2" t="s">
        <v>43</v>
      </c>
      <c r="C53" s="32">
        <v>0</v>
      </c>
      <c r="D53" s="41">
        <v>0</v>
      </c>
      <c r="E53" s="33">
        <v>-0.6</v>
      </c>
      <c r="F53" s="41">
        <v>0</v>
      </c>
      <c r="G53" s="41">
        <v>0</v>
      </c>
    </row>
    <row r="54" spans="1:7" s="11" customFormat="1" ht="39" customHeight="1">
      <c r="A54" s="1" t="s">
        <v>85</v>
      </c>
      <c r="B54" s="2" t="s">
        <v>44</v>
      </c>
      <c r="C54" s="32">
        <v>57956.01</v>
      </c>
      <c r="D54" s="41">
        <v>0</v>
      </c>
      <c r="E54" s="33">
        <v>232.13</v>
      </c>
      <c r="F54" s="41">
        <f t="shared" si="0"/>
        <v>0.4005279176396028</v>
      </c>
      <c r="G54" s="41">
        <v>0</v>
      </c>
    </row>
    <row r="55" spans="1:7" s="11" customFormat="1" ht="30" customHeight="1">
      <c r="A55" s="1" t="s">
        <v>123</v>
      </c>
      <c r="B55" s="2" t="s">
        <v>122</v>
      </c>
      <c r="C55" s="32">
        <f>1192-1192</f>
        <v>0</v>
      </c>
      <c r="D55" s="41">
        <f>1192-1192</f>
        <v>0</v>
      </c>
      <c r="E55" s="33">
        <v>0</v>
      </c>
      <c r="F55" s="41">
        <v>0</v>
      </c>
      <c r="G55" s="41">
        <v>0</v>
      </c>
    </row>
    <row r="56" spans="1:7" ht="33" customHeight="1">
      <c r="A56" s="3" t="s">
        <v>45</v>
      </c>
      <c r="B56" s="26" t="s">
        <v>46</v>
      </c>
      <c r="C56" s="31">
        <f>C57+C62+C66+C69</f>
        <v>13489400.670000002</v>
      </c>
      <c r="D56" s="31">
        <f>D57+D62+D66+D69</f>
        <v>3295498.3000000003</v>
      </c>
      <c r="E56" s="31">
        <f>E57+E62+E66+E69</f>
        <v>2295092.1799999997</v>
      </c>
      <c r="F56" s="31">
        <f t="shared" si="0"/>
        <v>17.014041143460226</v>
      </c>
      <c r="G56" s="31">
        <f t="shared" si="1"/>
        <v>69.64325182628677</v>
      </c>
    </row>
    <row r="57" spans="1:7" ht="37.5">
      <c r="A57" s="27" t="s">
        <v>62</v>
      </c>
      <c r="B57" s="28" t="s">
        <v>84</v>
      </c>
      <c r="C57" s="31">
        <f>SUM(C58:C61)</f>
        <v>13509505.700000001</v>
      </c>
      <c r="D57" s="42">
        <f>SUM(D58:D61)</f>
        <v>3315660.54</v>
      </c>
      <c r="E57" s="34">
        <f>SUM(E58:E61)</f>
        <v>2318990.92</v>
      </c>
      <c r="F57" s="34">
        <f t="shared" si="0"/>
        <v>17.165623757795963</v>
      </c>
      <c r="G57" s="34">
        <f t="shared" si="1"/>
        <v>69.94054101811037</v>
      </c>
    </row>
    <row r="58" spans="1:7" ht="30" customHeight="1">
      <c r="A58" s="1" t="s">
        <v>93</v>
      </c>
      <c r="B58" s="2" t="s">
        <v>77</v>
      </c>
      <c r="C58" s="32">
        <v>436145.1</v>
      </c>
      <c r="D58" s="41">
        <v>109036.28</v>
      </c>
      <c r="E58" s="33">
        <v>308614.3</v>
      </c>
      <c r="F58" s="41">
        <f t="shared" si="0"/>
        <v>70.75954768264047</v>
      </c>
      <c r="G58" s="47">
        <f t="shared" si="1"/>
        <v>283.03817775147866</v>
      </c>
    </row>
    <row r="59" spans="1:13" ht="37.5">
      <c r="A59" s="1" t="s">
        <v>94</v>
      </c>
      <c r="B59" s="2" t="s">
        <v>57</v>
      </c>
      <c r="C59" s="32">
        <f>2184368.8-6635</f>
        <v>2177733.8</v>
      </c>
      <c r="D59" s="41">
        <f>546092.2-1658.75</f>
        <v>544433.45</v>
      </c>
      <c r="E59" s="33">
        <v>119013.52</v>
      </c>
      <c r="F59" s="41">
        <f t="shared" si="0"/>
        <v>5.465016890494147</v>
      </c>
      <c r="G59" s="47">
        <f t="shared" si="1"/>
        <v>21.86006756197659</v>
      </c>
      <c r="M59" s="15"/>
    </row>
    <row r="60" spans="1:7" ht="30.75" customHeight="1">
      <c r="A60" s="1" t="s">
        <v>95</v>
      </c>
      <c r="B60" s="2" t="s">
        <v>78</v>
      </c>
      <c r="C60" s="32">
        <v>10308368.8</v>
      </c>
      <c r="D60" s="41">
        <v>2577092.2</v>
      </c>
      <c r="E60" s="33">
        <v>1827567.14</v>
      </c>
      <c r="F60" s="41">
        <f t="shared" si="0"/>
        <v>17.728965420794797</v>
      </c>
      <c r="G60" s="47">
        <f t="shared" si="1"/>
        <v>70.91586168317919</v>
      </c>
    </row>
    <row r="61" spans="1:7" ht="29.25" customHeight="1">
      <c r="A61" s="1" t="s">
        <v>96</v>
      </c>
      <c r="B61" s="2" t="s">
        <v>47</v>
      </c>
      <c r="C61" s="32">
        <f>230446.4+20697.84+6789.17+329324.59</f>
        <v>587258</v>
      </c>
      <c r="D61" s="41">
        <f>78309.44+6789.17</f>
        <v>85098.61</v>
      </c>
      <c r="E61" s="33">
        <v>63795.96</v>
      </c>
      <c r="F61" s="41">
        <f t="shared" si="0"/>
        <v>10.86336158894387</v>
      </c>
      <c r="G61" s="41">
        <f t="shared" si="1"/>
        <v>74.9670999326546</v>
      </c>
    </row>
    <row r="62" spans="1:7" ht="27.75" customHeight="1">
      <c r="A62" s="3" t="s">
        <v>69</v>
      </c>
      <c r="B62" s="26" t="s">
        <v>48</v>
      </c>
      <c r="C62" s="31">
        <f>C63</f>
        <v>1641.08</v>
      </c>
      <c r="D62" s="31">
        <f>D63</f>
        <v>1641.08</v>
      </c>
      <c r="E62" s="31">
        <f>E63</f>
        <v>1641.01</v>
      </c>
      <c r="F62" s="31">
        <f t="shared" si="0"/>
        <v>99.99573451629415</v>
      </c>
      <c r="G62" s="31">
        <f t="shared" si="1"/>
        <v>99.99573451629415</v>
      </c>
    </row>
    <row r="63" spans="1:7" ht="29.25" customHeight="1">
      <c r="A63" s="6" t="s">
        <v>97</v>
      </c>
      <c r="B63" s="2" t="s">
        <v>49</v>
      </c>
      <c r="C63" s="32">
        <f>300+1341.08</f>
        <v>1641.08</v>
      </c>
      <c r="D63" s="41">
        <f>300+1341.08</f>
        <v>1641.08</v>
      </c>
      <c r="E63" s="33">
        <v>1641.01</v>
      </c>
      <c r="F63" s="41">
        <f t="shared" si="0"/>
        <v>99.99573451629415</v>
      </c>
      <c r="G63" s="41">
        <f t="shared" si="1"/>
        <v>99.99573451629415</v>
      </c>
    </row>
    <row r="64" spans="1:7" s="4" customFormat="1" ht="100.5" customHeight="1" hidden="1">
      <c r="A64" s="10" t="s">
        <v>103</v>
      </c>
      <c r="B64" s="7" t="s">
        <v>104</v>
      </c>
      <c r="C64" s="39">
        <f>C65</f>
        <v>0</v>
      </c>
      <c r="D64" s="31">
        <f>D65</f>
        <v>0</v>
      </c>
      <c r="E64" s="31">
        <f>E65</f>
        <v>0</v>
      </c>
      <c r="F64" s="41" t="e">
        <f t="shared" si="0"/>
        <v>#DIV/0!</v>
      </c>
      <c r="G64" s="37" t="e">
        <f t="shared" si="1"/>
        <v>#DIV/0!</v>
      </c>
    </row>
    <row r="65" spans="1:7" s="4" customFormat="1" ht="99" customHeight="1" hidden="1">
      <c r="A65" s="9" t="s">
        <v>102</v>
      </c>
      <c r="B65" s="8" t="s">
        <v>101</v>
      </c>
      <c r="C65" s="40">
        <v>0</v>
      </c>
      <c r="D65" s="41">
        <v>0</v>
      </c>
      <c r="E65" s="33">
        <v>0</v>
      </c>
      <c r="F65" s="41" t="e">
        <f t="shared" si="0"/>
        <v>#DIV/0!</v>
      </c>
      <c r="G65" s="38" t="e">
        <f t="shared" si="1"/>
        <v>#DIV/0!</v>
      </c>
    </row>
    <row r="66" spans="1:7" s="11" customFormat="1" ht="54.75" customHeight="1">
      <c r="A66" s="3" t="s">
        <v>98</v>
      </c>
      <c r="B66" s="29" t="s">
        <v>99</v>
      </c>
      <c r="C66" s="31">
        <f>C67</f>
        <v>222.21</v>
      </c>
      <c r="D66" s="31">
        <f>D67</f>
        <v>165</v>
      </c>
      <c r="E66" s="31">
        <f>E67</f>
        <v>442.86</v>
      </c>
      <c r="F66" s="31">
        <f t="shared" si="0"/>
        <v>199.2979613878763</v>
      </c>
      <c r="G66" s="31" t="s">
        <v>124</v>
      </c>
    </row>
    <row r="67" spans="1:7" s="11" customFormat="1" ht="78.75" customHeight="1">
      <c r="A67" s="5" t="s">
        <v>117</v>
      </c>
      <c r="B67" s="30" t="s">
        <v>100</v>
      </c>
      <c r="C67" s="32">
        <v>222.21</v>
      </c>
      <c r="D67" s="41">
        <v>165</v>
      </c>
      <c r="E67" s="41">
        <v>442.86</v>
      </c>
      <c r="F67" s="41">
        <f>E67/C67*100</f>
        <v>199.2979613878763</v>
      </c>
      <c r="G67" s="41" t="s">
        <v>124</v>
      </c>
    </row>
    <row r="68" spans="1:7" s="11" customFormat="1" ht="37.5">
      <c r="A68" s="3" t="s">
        <v>60</v>
      </c>
      <c r="B68" s="26" t="s">
        <v>61</v>
      </c>
      <c r="C68" s="31">
        <f>C69</f>
        <v>-21968.32</v>
      </c>
      <c r="D68" s="31">
        <f>D69</f>
        <v>-21968.32</v>
      </c>
      <c r="E68" s="31">
        <f>E69</f>
        <v>-25982.61</v>
      </c>
      <c r="F68" s="31">
        <f>E68/C68*100</f>
        <v>118.27308597107107</v>
      </c>
      <c r="G68" s="45">
        <f>E68/D68*100</f>
        <v>118.27308597107107</v>
      </c>
    </row>
    <row r="69" spans="1:8" ht="56.25">
      <c r="A69" s="1" t="s">
        <v>120</v>
      </c>
      <c r="B69" s="2" t="s">
        <v>121</v>
      </c>
      <c r="C69" s="32">
        <v>-21968.32</v>
      </c>
      <c r="D69" s="41">
        <v>-21968.32</v>
      </c>
      <c r="E69" s="33">
        <v>-25982.61</v>
      </c>
      <c r="F69" s="41">
        <f>E69/C69*100</f>
        <v>118.27308597107107</v>
      </c>
      <c r="G69" s="44">
        <f>E69/D69*100</f>
        <v>118.27308597107107</v>
      </c>
      <c r="H69" s="11"/>
    </row>
    <row r="70" spans="1:7" s="11" customFormat="1" ht="25.5" customHeight="1">
      <c r="A70" s="3"/>
      <c r="B70" s="26" t="s">
        <v>58</v>
      </c>
      <c r="C70" s="31">
        <f>C8+C56</f>
        <v>23098399.810000002</v>
      </c>
      <c r="D70" s="31">
        <f>D8+D56</f>
        <v>4959667.07</v>
      </c>
      <c r="E70" s="31">
        <f>E8+E56</f>
        <v>3831394.7299999995</v>
      </c>
      <c r="F70" s="31">
        <f>E70/C70*100</f>
        <v>16.587273410780913</v>
      </c>
      <c r="G70" s="45">
        <f>E70/D70*100</f>
        <v>77.25104681270469</v>
      </c>
    </row>
  </sheetData>
  <sheetProtection/>
  <mergeCells count="2">
    <mergeCell ref="A3:G3"/>
    <mergeCell ref="A4:G4"/>
  </mergeCells>
  <printOptions/>
  <pageMargins left="0.7874015748031497" right="0.3937007874015748" top="0.7480314960629921" bottom="0.7480314960629921" header="0.31496062992125984" footer="0.31496062992125984"/>
  <pageSetup fitToHeight="2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 Татьяна Ивановна</dc:creator>
  <cp:keywords/>
  <dc:description/>
  <cp:lastModifiedBy>Кинева Светлана Александровна</cp:lastModifiedBy>
  <cp:lastPrinted>2023-04-05T10:36:03Z</cp:lastPrinted>
  <dcterms:created xsi:type="dcterms:W3CDTF">2012-12-03T09:39:47Z</dcterms:created>
  <dcterms:modified xsi:type="dcterms:W3CDTF">2023-04-18T10:58:16Z</dcterms:modified>
  <cp:category/>
  <cp:version/>
  <cp:contentType/>
  <cp:contentStatus/>
</cp:coreProperties>
</file>